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aveExternalLinkValues="0" updateLinks="never"/>
  <mc:AlternateContent xmlns:mc="http://schemas.openxmlformats.org/markup-compatibility/2006">
    <mc:Choice Requires="x15">
      <x15ac:absPath xmlns:x15ac="http://schemas.microsoft.com/office/spreadsheetml/2010/11/ac" url="https://lewisnx-my.sharepoint.com/personal/alain_geypens_aginode_net/Documents/Desktop/"/>
    </mc:Choice>
  </mc:AlternateContent>
  <xr:revisionPtr revIDLastSave="3" documentId="8_{C7564337-7467-4B98-9D7E-F8EBC5120050}" xr6:coauthVersionLast="47" xr6:coauthVersionMax="47" xr10:uidLastSave="{F3616BD2-EE54-4A36-B56F-29485A1FA81C}"/>
  <workbookProtection workbookAlgorithmName="SHA-512" workbookHashValue="5RZ1pLc67Eatxcro5s1wUqHpA2bao408iquwAdYDAN3Fy6IlQZnkML0po9motGYqiWFhH+D+h9LnRmbrpqUQ1w==" workbookSaltValue="2hbBfAPsGGbDOSVgHcGMLw==" workbookSpinCount="100000" lockStructure="1"/>
  <bookViews>
    <workbookView xWindow="-38520" yWindow="-2865" windowWidth="38640" windowHeight="21120" xr2:uid="{603E83EC-A1A8-4A68-B750-BCEDABAE4F00}"/>
  </bookViews>
  <sheets>
    <sheet name="General" sheetId="10" r:id="rId1"/>
    <sheet name="Project Details" sheetId="1" r:id="rId2"/>
    <sheet name="Copper Links" sheetId="4" r:id="rId3"/>
    <sheet name="Copper Crossconnect" sheetId="11" r:id="rId4"/>
    <sheet name="Fibre" sheetId="2" r:id="rId5"/>
    <sheet name="Output" sheetId="6" state="hidden" r:id="rId6"/>
    <sheet name="Notes" sheetId="5" r:id="rId7"/>
    <sheet name="Certificate" sheetId="8" r:id="rId8"/>
    <sheet name="System" sheetId="9" state="hidden" r:id="rId9"/>
    <sheet name="Language" sheetId="7" state="hidden" r:id="rId10"/>
    <sheet name="NotesTranslate" sheetId="15" state="hidden" r:id="rId11"/>
  </sheets>
  <definedNames>
    <definedName name="AsBuilt">System!$B$22:$B$23</definedName>
    <definedName name="Calibration">System!$E$55:$E$56</definedName>
    <definedName name="CertAddress_1">'Project Details'!$D$15</definedName>
    <definedName name="CertAddress_2">'Project Details'!$D$16</definedName>
    <definedName name="CertCCModule">'Copper Crossconnect'!$D$9</definedName>
    <definedName name="CertCSPNr">'Project Details'!$L$10</definedName>
    <definedName name="CertCuCrossconnectsNumber">'Copper Crossconnect'!$D$11</definedName>
    <definedName name="CertCuLinksNumber">'Copper Links'!$C$11</definedName>
    <definedName name="CertCuModule" localSheetId="3">'Copper Crossconnect'!$D$9</definedName>
    <definedName name="CertCuModule">'Copper Links'!$C$9</definedName>
    <definedName name="CertCuNumber" localSheetId="3">'Copper Crossconnect'!$D$11</definedName>
    <definedName name="CertCustomerName">'Project Details'!$D$13</definedName>
    <definedName name="CertEndDate">'Project Details'!$D$20</definedName>
    <definedName name="CertFibreModule">Fibre!$D$9</definedName>
    <definedName name="CertFibreNumber">Fibre!$D$10</definedName>
    <definedName name="CertInstaller">'Project Details'!$L$9</definedName>
    <definedName name="CertPostcode">'Project Details'!$F$17</definedName>
    <definedName name="CertReference">'Project Details'!$D$21</definedName>
    <definedName name="CertStreet">'Project Details'!$D$14</definedName>
    <definedName name="CertStreetNr">'Project Details'!$F$14</definedName>
    <definedName name="CertTown">'Project Details'!$D$17</definedName>
    <definedName name="Countries">System!$G$3:$G$252</definedName>
    <definedName name="CrossConnectConfig">System!$F$6:$F$8</definedName>
    <definedName name="CuCableBrand">System!$D$16:$D$25</definedName>
    <definedName name="CuCableType">System!$E$16:$E$25</definedName>
    <definedName name="CuChannelConfiguration">System!$E$6:$E$12</definedName>
    <definedName name="CuPatchBrand">System!$F$31:$F$40</definedName>
    <definedName name="CuPatchType">System!$E$33:$E$44</definedName>
    <definedName name="CuPLorChannel">System!$D$47:$D$49</definedName>
    <definedName name="CuSingleEndPatchcordType">System!$D$31:$D$35</definedName>
    <definedName name="CuTesterType">System!$C$47:$C$55</definedName>
    <definedName name="CuTestFileType">System!$F$47:$F$53</definedName>
    <definedName name="CuTestPatchLength">System!$E$47:$E$51</definedName>
    <definedName name="CuWarrantyModule">System!$D$6:$D$11</definedName>
    <definedName name="FibreCableBrand">System!$B$66:$B$72</definedName>
    <definedName name="FibreCableType">System!$C$68:$C$81</definedName>
    <definedName name="FibreConnectivityBrand">System!$D$66:$D$67</definedName>
    <definedName name="FibreConnectivityMethod">System!$F$66:$F$69</definedName>
    <definedName name="FibreConnectivityType">System!$E$66:$E$78</definedName>
    <definedName name="FibreTesterType">System!$A$85:$A$87</definedName>
    <definedName name="FibreTestFileType">System!$C$85:$C$92</definedName>
    <definedName name="FibreWarrantyModule">System!$A$66:$A$74</definedName>
    <definedName name="Language" localSheetId="1">General!$L$21</definedName>
    <definedName name="Language">General!$L$21</definedName>
    <definedName name="LanguageChoice">Language!$A$1:$O$125</definedName>
    <definedName name="LanguageRange">System!$B$3:$B$16</definedName>
    <definedName name="Media">System!$C$4:$C$6</definedName>
    <definedName name="MediaChoice">General!$L$22</definedName>
    <definedName name="NA">System!$A$49</definedName>
    <definedName name="NotesLanguage">NotesTranslate!$A$1:$O$25</definedName>
    <definedName name="OLE_LINK1" localSheetId="6">Notes!$A$1</definedName>
    <definedName name="_xlnm.Print_Area" localSheetId="7">Certificate!$D$4:$K$26</definedName>
    <definedName name="_xlnm.Print_Area" localSheetId="3">'Copper Crossconnect'!$B$1:$F$22</definedName>
    <definedName name="_xlnm.Print_Area" localSheetId="0">General!$A$1:$P$29</definedName>
    <definedName name="_xlnm.Print_Area" localSheetId="6">Notes!$A$1:$A$35</definedName>
    <definedName name="SectorOfActivity">System!$A$3:$A$14</definedName>
    <definedName name="TestPatchLength">System!$B$85:$B$91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10" l="1"/>
  <c r="M18" i="10"/>
  <c r="M14" i="10"/>
  <c r="M15" i="10"/>
  <c r="M11" i="10"/>
  <c r="M12" i="10"/>
  <c r="M8" i="10"/>
  <c r="M9" i="10"/>
  <c r="H14" i="10"/>
  <c r="H15" i="10"/>
  <c r="H11" i="10"/>
  <c r="H12" i="10"/>
  <c r="D20" i="10"/>
  <c r="D21" i="10"/>
  <c r="D17" i="10"/>
  <c r="D18" i="10"/>
  <c r="D14" i="10"/>
  <c r="D15" i="10"/>
  <c r="D11" i="10"/>
  <c r="D12" i="10"/>
  <c r="H17" i="10"/>
  <c r="H18" i="10"/>
  <c r="H8" i="10"/>
  <c r="H9" i="10"/>
  <c r="D8" i="10"/>
  <c r="D9" i="10"/>
  <c r="C21" i="4"/>
  <c r="J37" i="1"/>
  <c r="J34" i="1"/>
  <c r="C3" i="9"/>
  <c r="D23" i="1"/>
  <c r="I32" i="1"/>
  <c r="E57" i="9"/>
  <c r="D50" i="9"/>
  <c r="A88" i="9"/>
  <c r="E1" i="6"/>
  <c r="BU1" i="6"/>
  <c r="P1" i="6"/>
  <c r="A34" i="5"/>
  <c r="A32" i="5"/>
  <c r="A30" i="5"/>
  <c r="A28" i="5"/>
  <c r="A27" i="5"/>
  <c r="A25" i="5"/>
  <c r="A23" i="5"/>
  <c r="A21" i="5"/>
  <c r="A19" i="5"/>
  <c r="A16" i="5"/>
  <c r="A14" i="5"/>
  <c r="A13" i="5"/>
  <c r="A12" i="5"/>
  <c r="A11" i="5"/>
  <c r="A10" i="5"/>
  <c r="A9" i="5"/>
  <c r="A7" i="5"/>
  <c r="A5" i="5"/>
  <c r="A3" i="5"/>
  <c r="A18" i="5"/>
  <c r="A2" i="5"/>
  <c r="C4" i="9"/>
  <c r="B91" i="9"/>
  <c r="C16" i="4"/>
  <c r="BY1" i="6"/>
  <c r="BM1" i="6"/>
  <c r="BI1" i="6"/>
  <c r="BC1" i="6"/>
  <c r="AX1" i="6"/>
  <c r="AV1" i="6"/>
  <c r="AU1" i="6"/>
  <c r="AT1" i="6"/>
  <c r="AR1" i="6"/>
  <c r="AQ1" i="6"/>
  <c r="AP1" i="6"/>
  <c r="AO1" i="6"/>
  <c r="AN1" i="6"/>
  <c r="AM1" i="6"/>
  <c r="AK1" i="6"/>
  <c r="AJ1" i="6"/>
  <c r="AH1" i="6"/>
  <c r="AG1" i="6"/>
  <c r="AF1" i="6"/>
  <c r="AD1" i="6"/>
  <c r="S1" i="6"/>
  <c r="R1" i="6"/>
  <c r="Q1" i="6"/>
  <c r="O1" i="6"/>
  <c r="N1" i="6"/>
  <c r="M1" i="6"/>
  <c r="L1" i="6"/>
  <c r="J1" i="6"/>
  <c r="A1" i="6"/>
  <c r="D4" i="11"/>
  <c r="C36" i="2"/>
  <c r="C35" i="2"/>
  <c r="C34" i="2"/>
  <c r="B33" i="2"/>
  <c r="C92" i="9"/>
  <c r="C55" i="9"/>
  <c r="C12" i="4"/>
  <c r="J39" i="1"/>
  <c r="J38" i="1"/>
  <c r="J36" i="1"/>
  <c r="J35" i="1"/>
  <c r="J33" i="1"/>
  <c r="J30" i="1"/>
  <c r="J27" i="1"/>
  <c r="J26" i="1"/>
  <c r="J25" i="1"/>
  <c r="J24" i="1"/>
  <c r="J23" i="1"/>
  <c r="J22" i="1"/>
  <c r="J19" i="1"/>
  <c r="J18" i="1"/>
  <c r="J15" i="1"/>
  <c r="J14" i="1"/>
  <c r="J13" i="1"/>
  <c r="J12" i="1"/>
  <c r="J11" i="1"/>
  <c r="J10" i="1"/>
  <c r="J9" i="1"/>
  <c r="K2" i="1"/>
  <c r="L5" i="1"/>
  <c r="B25" i="10"/>
  <c r="D8" i="8"/>
  <c r="E21" i="8"/>
  <c r="E11" i="8"/>
  <c r="L6" i="10"/>
  <c r="D4" i="2"/>
  <c r="C4" i="4"/>
  <c r="A86" i="9"/>
  <c r="A85" i="9"/>
  <c r="G4" i="10"/>
  <c r="AL1" i="6"/>
  <c r="C1" i="6"/>
  <c r="G5" i="10"/>
  <c r="D5" i="2"/>
  <c r="C5" i="4"/>
  <c r="D5" i="11"/>
  <c r="G3" i="4"/>
  <c r="I22" i="10"/>
  <c r="I21" i="10"/>
  <c r="I20" i="10"/>
  <c r="L4" i="1"/>
  <c r="L3" i="1"/>
  <c r="C28" i="10"/>
  <c r="C27" i="10"/>
  <c r="C26" i="10"/>
  <c r="B23" i="9"/>
  <c r="B22" i="9"/>
  <c r="F53" i="9"/>
  <c r="A14" i="9"/>
  <c r="A13" i="9"/>
  <c r="A12" i="9"/>
  <c r="A11" i="9"/>
  <c r="A10" i="9"/>
  <c r="D26" i="2"/>
  <c r="C31" i="2"/>
  <c r="D2" i="2"/>
  <c r="B22" i="11"/>
  <c r="D18" i="11"/>
  <c r="C11" i="11"/>
  <c r="C27" i="11"/>
  <c r="C26" i="11"/>
  <c r="C25" i="11"/>
  <c r="B24" i="11"/>
  <c r="D2" i="11"/>
  <c r="C35" i="4"/>
  <c r="B40" i="4"/>
  <c r="G5" i="4"/>
  <c r="G4" i="4"/>
  <c r="F2" i="4"/>
  <c r="C2" i="4"/>
  <c r="B33" i="1"/>
  <c r="B24" i="1"/>
  <c r="B31" i="1"/>
  <c r="H24" i="10"/>
  <c r="H26" i="10"/>
  <c r="H29" i="10"/>
  <c r="C6" i="9"/>
  <c r="C5" i="9"/>
  <c r="H28" i="10"/>
  <c r="H27" i="10"/>
  <c r="D84" i="9"/>
  <c r="E52" i="9"/>
  <c r="D13" i="11"/>
  <c r="EM1" i="6"/>
  <c r="EL1" i="6"/>
  <c r="EK1" i="6"/>
  <c r="EJ1" i="6"/>
  <c r="D25" i="8"/>
  <c r="E16" i="8"/>
  <c r="D27" i="1"/>
  <c r="F20" i="11"/>
  <c r="E38" i="4"/>
  <c r="E33" i="4"/>
  <c r="E32" i="4"/>
  <c r="E31" i="4"/>
  <c r="E28" i="4"/>
  <c r="E27" i="4"/>
  <c r="E26" i="4"/>
  <c r="B9" i="4"/>
  <c r="B101" i="9"/>
  <c r="B102" i="9"/>
  <c r="B96" i="9"/>
  <c r="B97" i="9"/>
  <c r="EG1" i="6"/>
  <c r="EF1" i="6"/>
  <c r="EI1" i="6"/>
  <c r="EH1" i="6"/>
  <c r="ED1" i="6"/>
  <c r="EE1" i="6"/>
  <c r="EC1" i="6"/>
  <c r="EB1" i="6"/>
  <c r="DZ1" i="6"/>
  <c r="DY1" i="6"/>
  <c r="BQ1" i="6"/>
  <c r="BP1" i="6"/>
  <c r="BO1" i="6"/>
  <c r="DT1" i="6"/>
  <c r="DS1" i="6"/>
  <c r="DQ1" i="6"/>
  <c r="DP1" i="6"/>
  <c r="B10" i="4"/>
  <c r="B11" i="4"/>
  <c r="B14" i="4"/>
  <c r="DX1" i="6"/>
  <c r="DW1" i="6"/>
  <c r="DV1" i="6"/>
  <c r="DU1" i="6"/>
  <c r="DO1" i="6"/>
  <c r="DN1" i="6"/>
  <c r="DM1" i="6"/>
  <c r="DL1" i="6"/>
  <c r="DK1" i="6"/>
  <c r="F8" i="9"/>
  <c r="E8" i="11"/>
  <c r="C9" i="11"/>
  <c r="C10" i="11"/>
  <c r="C14" i="11"/>
  <c r="C15" i="11"/>
  <c r="C16" i="11"/>
  <c r="C19" i="11"/>
  <c r="C20" i="11"/>
  <c r="C21" i="11"/>
  <c r="G2" i="10"/>
  <c r="DJ1" i="6"/>
  <c r="DI1" i="6"/>
  <c r="DH1" i="6"/>
  <c r="DG1" i="6"/>
  <c r="DF1" i="6"/>
  <c r="DE1" i="6"/>
  <c r="DD1" i="6"/>
  <c r="DC1" i="6"/>
  <c r="DB1" i="6"/>
  <c r="DA1" i="6"/>
  <c r="CZ1" i="6"/>
  <c r="CY1" i="6"/>
  <c r="CX1" i="6"/>
  <c r="CW1" i="6"/>
  <c r="CV1" i="6"/>
  <c r="CU1" i="6"/>
  <c r="CT1" i="6"/>
  <c r="CS1" i="6"/>
  <c r="CR1" i="6"/>
  <c r="CQ1" i="6"/>
  <c r="CP1" i="6"/>
  <c r="CO1" i="6"/>
  <c r="CN1" i="6"/>
  <c r="CM1" i="6"/>
  <c r="CL1" i="6"/>
  <c r="CK1" i="6"/>
  <c r="CJ1" i="6"/>
  <c r="CI1" i="6"/>
  <c r="CH1" i="6"/>
  <c r="CG1" i="6"/>
  <c r="CF1" i="6"/>
  <c r="CE1" i="6"/>
  <c r="CD1" i="6"/>
  <c r="CC1" i="6"/>
  <c r="CB1" i="6"/>
  <c r="CA1" i="6"/>
  <c r="BZ1" i="6"/>
  <c r="BX1" i="6"/>
  <c r="BW1" i="6"/>
  <c r="BV1" i="6"/>
  <c r="BT1" i="6"/>
  <c r="BS1" i="6"/>
  <c r="BR1" i="6"/>
  <c r="BN1" i="6"/>
  <c r="BL1" i="6"/>
  <c r="BK1" i="6"/>
  <c r="BJ1" i="6"/>
  <c r="BH1" i="6"/>
  <c r="BG1" i="6"/>
  <c r="BF1" i="6"/>
  <c r="BE1" i="6"/>
  <c r="BD1" i="6"/>
  <c r="BB1" i="6"/>
  <c r="BA1" i="6"/>
  <c r="AZ1" i="6"/>
  <c r="AY1" i="6"/>
  <c r="AW1" i="6"/>
  <c r="AS1" i="6"/>
  <c r="AI1" i="6"/>
  <c r="AE1" i="6"/>
  <c r="AC1" i="6"/>
  <c r="AB1" i="6"/>
  <c r="AA1" i="6"/>
  <c r="Z1" i="6"/>
  <c r="Y1" i="6"/>
  <c r="X1" i="6"/>
  <c r="W1" i="6"/>
  <c r="V1" i="6"/>
  <c r="U1" i="6"/>
  <c r="T1" i="6"/>
  <c r="K1" i="6"/>
  <c r="I1" i="6"/>
  <c r="H1" i="6"/>
  <c r="G1" i="6"/>
  <c r="F1" i="6"/>
  <c r="D1" i="6"/>
  <c r="B1" i="6"/>
  <c r="D23" i="8"/>
  <c r="D15" i="8"/>
  <c r="D20" i="8"/>
  <c r="C84" i="9"/>
  <c r="B84" i="9"/>
  <c r="A84" i="9"/>
  <c r="C75" i="9"/>
  <c r="E74" i="9"/>
  <c r="B70" i="9"/>
  <c r="A74" i="9"/>
  <c r="F68" i="9"/>
  <c r="D67" i="9"/>
  <c r="E65" i="9"/>
  <c r="D65" i="9"/>
  <c r="C65" i="9"/>
  <c r="B65" i="9"/>
  <c r="A49" i="9"/>
  <c r="E44" i="9"/>
  <c r="D35" i="9"/>
  <c r="F36" i="9"/>
  <c r="E25" i="9"/>
  <c r="D25" i="9"/>
  <c r="E12" i="9"/>
  <c r="D11" i="9"/>
  <c r="A9" i="9"/>
  <c r="A8" i="9"/>
  <c r="A7" i="9"/>
  <c r="A6" i="9"/>
  <c r="A5" i="9"/>
  <c r="A4" i="9"/>
  <c r="A3" i="9"/>
  <c r="D12" i="1"/>
  <c r="B39" i="4"/>
  <c r="B38" i="4"/>
  <c r="B37" i="4"/>
  <c r="B36" i="4"/>
  <c r="B33" i="4"/>
  <c r="B32" i="4"/>
  <c r="B31" i="4"/>
  <c r="C30" i="4"/>
  <c r="B28" i="4"/>
  <c r="B27" i="4"/>
  <c r="B26" i="4"/>
  <c r="C25" i="4"/>
  <c r="B23" i="4"/>
  <c r="B22" i="4"/>
  <c r="B19" i="4"/>
  <c r="B18" i="4"/>
  <c r="C17" i="4"/>
  <c r="B15" i="4"/>
  <c r="C13" i="4"/>
  <c r="D8" i="4"/>
  <c r="C30" i="2"/>
  <c r="C29" i="2"/>
  <c r="C28" i="2"/>
  <c r="C27" i="2"/>
  <c r="C24" i="2"/>
  <c r="C23" i="2"/>
  <c r="C22" i="2"/>
  <c r="D21" i="2"/>
  <c r="C20" i="2"/>
  <c r="C19" i="2"/>
  <c r="C18" i="2"/>
  <c r="D17" i="2"/>
  <c r="D16" i="2"/>
  <c r="C14" i="2"/>
  <c r="C13" i="2"/>
  <c r="D12" i="2"/>
  <c r="C10" i="2"/>
  <c r="C9" i="2"/>
  <c r="E8" i="2"/>
  <c r="B30" i="1"/>
  <c r="B29" i="1"/>
  <c r="K29" i="1"/>
  <c r="B21" i="1"/>
  <c r="B20" i="1"/>
  <c r="B19" i="1"/>
  <c r="I21" i="1"/>
  <c r="B18" i="1"/>
  <c r="B17" i="1"/>
  <c r="B16" i="1"/>
  <c r="B15" i="1"/>
  <c r="K17" i="1"/>
  <c r="B14" i="1"/>
  <c r="B13" i="1"/>
  <c r="B10" i="1"/>
  <c r="B9" i="1"/>
  <c r="D7" i="1"/>
  <c r="K7" i="1"/>
  <c r="D2" i="1"/>
</calcChain>
</file>

<file path=xl/sharedStrings.xml><?xml version="1.0" encoding="utf-8"?>
<sst xmlns="http://schemas.openxmlformats.org/spreadsheetml/2006/main" count="2701" uniqueCount="1899">
  <si>
    <t>2, 3 oder 4 Connector Channel</t>
  </si>
  <si>
    <t>Anschrift 1</t>
  </si>
  <si>
    <t>Anschrift 2</t>
  </si>
  <si>
    <t>Installierte Verkabelungslösung</t>
  </si>
  <si>
    <t>Firmen Name</t>
  </si>
  <si>
    <t>Kontakt für Rückfragen</t>
  </si>
  <si>
    <t>Angaben zum Kunden</t>
  </si>
  <si>
    <t>Kunden Name</t>
  </si>
  <si>
    <t>Kunden Name zur Verwendung im Zertifikat</t>
  </si>
  <si>
    <t>Datum</t>
  </si>
  <si>
    <t>Planungsbüro</t>
  </si>
  <si>
    <t>Anschrift des Planungsbüros mit Straße und Nr.</t>
  </si>
  <si>
    <t>Datum der Fertigstellung der Installation</t>
  </si>
  <si>
    <t>Begin der Installation</t>
  </si>
  <si>
    <t>Installiertes System</t>
  </si>
  <si>
    <t>Anschrift des Installateurs mit Straße und Nr.</t>
  </si>
  <si>
    <t>Firmenname des Installteurs</t>
  </si>
  <si>
    <t>Angaben zum Installateur</t>
  </si>
  <si>
    <t>Job Reference Number (für das Zertifikat)</t>
  </si>
  <si>
    <t>Sprache</t>
  </si>
  <si>
    <t>Name</t>
  </si>
  <si>
    <t>Anzahl installierter Links</t>
  </si>
  <si>
    <t>Permanent Link oder Channel</t>
  </si>
  <si>
    <t>Anschrift des Projekts mit Straße und Nr.</t>
  </si>
  <si>
    <t>Projekt Informationen</t>
  </si>
  <si>
    <t>Sektor der Aktivität</t>
  </si>
  <si>
    <t>Name des Projektverantwortlichen</t>
  </si>
  <si>
    <t>Registrierungs-Nr. des Projektverantwortlichen</t>
  </si>
  <si>
    <t>Datei-Typus der Messprotokolle</t>
  </si>
  <si>
    <t>Länge des verwendeten Messkabels</t>
  </si>
  <si>
    <t>verwendetes Messgerät</t>
  </si>
  <si>
    <t>Messungen</t>
  </si>
  <si>
    <t>Stadt und PLZ</t>
  </si>
  <si>
    <t>Gewünschtes Garantie Modul</t>
  </si>
  <si>
    <t>Kontakt für Rückfragen zum Zertifikat</t>
  </si>
  <si>
    <t>Name des Distributors</t>
  </si>
  <si>
    <t>zusätzliche Informationen</t>
  </si>
  <si>
    <t>auswählen</t>
  </si>
  <si>
    <t>sonstige, bitte erläutern &gt;&gt;</t>
  </si>
  <si>
    <t>Projekt Verantwortlicher</t>
  </si>
  <si>
    <t>Kabel Marke</t>
  </si>
  <si>
    <t>Kabel Type</t>
  </si>
  <si>
    <t>Steckverbinder Marke</t>
  </si>
  <si>
    <t>Steckverbinder Type</t>
  </si>
  <si>
    <t>Patch Panel Buchse</t>
  </si>
  <si>
    <t>Wanddosen Buchse</t>
  </si>
  <si>
    <t>Kabel</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</si>
  <si>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</si>
  <si>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</si>
  <si>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</si>
  <si>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</si>
  <si>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</si>
  <si>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</si>
  <si>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</si>
  <si>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</si>
  <si>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</si>
  <si>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</si>
  <si>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</si>
  <si>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</si>
  <si>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</si>
  <si>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</si>
  <si>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</si>
  <si>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</si>
  <si>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</si>
  <si>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</si>
  <si>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</si>
  <si>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</si>
  <si>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</si>
  <si>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</si>
  <si>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</si>
  <si>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</si>
  <si>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</si>
  <si>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</si>
  <si>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</si>
  <si>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</si>
  <si>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</si>
  <si>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</si>
  <si>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</si>
  <si>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</si>
  <si>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</si>
  <si>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</si>
  <si>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</si>
  <si>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</si>
  <si>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</si>
  <si>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</si>
  <si>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</si>
  <si>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</si>
  <si>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</si>
  <si>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</si>
  <si>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</si>
  <si>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</si>
  <si>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</si>
  <si>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</si>
  <si>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</si>
  <si>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</si>
  <si>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Cook Islands</t>
  </si>
  <si>
    <t>Costa Rica</t>
  </si>
  <si>
    <t>Cote D'Ivoire</t>
  </si>
  <si>
    <t>Croatia</t>
  </si>
  <si>
    <t>Cuba</t>
  </si>
  <si>
    <t>Cyprus</t>
  </si>
  <si>
    <t>Czech Republic</t>
  </si>
  <si>
    <t>Denmark</t>
  </si>
  <si>
    <t>Djibouti</t>
  </si>
  <si>
    <t>Dominica</t>
  </si>
  <si>
    <t>Dominican Republic</t>
  </si>
  <si>
    <t>Ecuador</t>
  </si>
  <si>
    <t>Egypt</t>
  </si>
  <si>
    <t>El Salvador</t>
  </si>
  <si>
    <t>Equatorial Guinea</t>
  </si>
  <si>
    <t>Eritrea</t>
  </si>
  <si>
    <t>Estonia</t>
  </si>
  <si>
    <t>Ethiopia</t>
  </si>
  <si>
    <t>Falkland Islands (Malvinas)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</si>
  <si>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</si>
  <si>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</si>
  <si>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</si>
  <si>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</si>
  <si>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</si>
  <si>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</si>
  <si>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</si>
  <si>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</si>
  <si>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</si>
  <si>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</si>
  <si>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</si>
  <si>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</si>
  <si>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</si>
  <si>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</si>
  <si>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</si>
  <si>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</si>
  <si>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</si>
  <si>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</si>
  <si>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</si>
  <si>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</si>
  <si>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</si>
  <si>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</si>
  <si>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</si>
  <si>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</si>
  <si>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Honduras</t>
  </si>
  <si>
    <t>Hong Kong</t>
  </si>
  <si>
    <t>Hungary</t>
  </si>
  <si>
    <t>Iceland</t>
  </si>
  <si>
    <t>India</t>
  </si>
  <si>
    <t>Indonesia</t>
  </si>
  <si>
    <t>Iraq</t>
  </si>
  <si>
    <t>Ireland</t>
  </si>
  <si>
    <t>Isle Of Man</t>
  </si>
  <si>
    <t>Israel</t>
  </si>
  <si>
    <t>Italy</t>
  </si>
  <si>
    <t>Jamaica</t>
  </si>
  <si>
    <t>Japan</t>
  </si>
  <si>
    <t>Jersey</t>
  </si>
  <si>
    <t>Jordan</t>
  </si>
  <si>
    <t>Kazakhstan</t>
  </si>
  <si>
    <t>Kenya</t>
  </si>
  <si>
    <t>Kiribati</t>
  </si>
  <si>
    <t>Kuwait</t>
  </si>
  <si>
    <t>Kyrgyzstan</t>
  </si>
  <si>
    <t>Latvia</t>
  </si>
  <si>
    <t>Lebanon</t>
  </si>
  <si>
    <t>Lesotho</t>
  </si>
  <si>
    <t>Liberia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</si>
  <si>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</si>
  <si>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</si>
  <si>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</si>
  <si>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</si>
  <si>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</si>
  <si>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</si>
  <si>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</si>
  <si>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</si>
  <si>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</si>
  <si>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</si>
  <si>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</si>
  <si>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</si>
  <si>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</si>
  <si>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</si>
  <si>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</si>
  <si>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</si>
  <si>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</si>
  <si>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</si>
  <si>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</si>
  <si>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</si>
  <si>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</si>
  <si>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</si>
  <si>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</si>
  <si>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</si>
  <si>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</si>
  <si>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</si>
  <si>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</si>
  <si>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</si>
  <si>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</si>
  <si>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</si>
  <si>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</si>
  <si>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</si>
  <si>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</si>
  <si>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</si>
  <si>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</si>
  <si>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</si>
  <si>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</si>
  <si>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</si>
  <si>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</si>
  <si>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</si>
  <si>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 Occupied</t>
  </si>
  <si>
    <t>Panama</t>
  </si>
  <si>
    <t>Papua New Guinea</t>
  </si>
  <si>
    <t>Paraguay</t>
  </si>
  <si>
    <t>Peru</t>
  </si>
  <si>
    <t>Philippines</t>
  </si>
  <si>
    <t>Pitcairn</t>
  </si>
  <si>
    <t>Poland</t>
  </si>
  <si>
    <t>Portugal</t>
  </si>
  <si>
    <t>Puerto Rico</t>
  </si>
  <si>
    <t>Qatar</t>
  </si>
  <si>
    <t>Reunion</t>
  </si>
  <si>
    <t>Romania</t>
  </si>
  <si>
    <t>Russian Federation</t>
  </si>
  <si>
    <t>Rwanda</t>
  </si>
  <si>
    <t>Saint Helena</t>
  </si>
  <si>
    <t>Saint Kitts and Nevis</t>
  </si>
  <si>
    <t>Saint Lucia</t>
  </si>
  <si>
    <t>Saint Pierre and Miquelon</t>
  </si>
  <si>
    <t>Saint Vincent and the Grenadines</t>
  </si>
  <si>
    <t>Samoa</t>
  </si>
  <si>
    <t>San Marino</t>
  </si>
  <si>
    <t>Sao Tome and Principe</t>
  </si>
  <si>
    <t>Saudi Arabia</t>
  </si>
  <si>
    <t>Senegal</t>
  </si>
  <si>
    <t>Seychelles</t>
  </si>
  <si>
    <t>Sierra Leone</t>
  </si>
  <si>
    <t>Singapore</t>
  </si>
  <si>
    <t>Slovakia</t>
  </si>
  <si>
    <t>Slovenia</t>
  </si>
  <si>
    <t>Solomon Islands</t>
  </si>
  <si>
    <t>Somalia</t>
  </si>
  <si>
    <t>South Africa</t>
  </si>
  <si>
    <t>South Georgia and the South Sandwich Islands</t>
  </si>
  <si>
    <t>Spain</t>
  </si>
  <si>
    <t>Sri Lanka</t>
  </si>
  <si>
    <t>St. Helena</t>
  </si>
  <si>
    <t>St. Pierre and Miquelon</t>
  </si>
  <si>
    <t>Languages other than English are also available in the form and can be easily selected from the dropdown list in the opening tab.</t>
  </si>
  <si>
    <t>Following steps must be taken into consideration when applying for a warranty certificate:</t>
  </si>
  <si>
    <t xml:space="preserve">The Warranty requests sent by e-mail are processed automatically, this allows us to produce the certificate in a short timeframe or reply promptly in case of missing information. </t>
  </si>
  <si>
    <t>Make sure that the number of test results provided are equal to the number of links detailed on the submission form and they are all passes.</t>
  </si>
  <si>
    <t>When the installation contains cross connections or service presentations which need to be certified, then a separate submission form and test results file has to be provided.</t>
  </si>
  <si>
    <t>DD/MM/YYYY</t>
  </si>
  <si>
    <t>Form Included</t>
  </si>
  <si>
    <t>Results Included</t>
  </si>
  <si>
    <t>Guides Complied With</t>
  </si>
  <si>
    <t>Numbers Equal</t>
  </si>
  <si>
    <t>For our Essential product range a separate Link performance conformity certificate can be obtained on-line from our website.</t>
  </si>
  <si>
    <t>* Complete the mandatory fields indicated by a '#' in the form</t>
  </si>
  <si>
    <t xml:space="preserve">* Use the “other” column if an item is not available from the dropdown list </t>
  </si>
  <si>
    <t>* Include the test results in the correct file format according to our Field Test procedures</t>
  </si>
  <si>
    <t>Sudan</t>
  </si>
  <si>
    <t>Suriname</t>
  </si>
  <si>
    <t>Svalbard and Jan Mayen</t>
  </si>
  <si>
    <t>Swaziland</t>
  </si>
  <si>
    <t>Sweden</t>
  </si>
  <si>
    <t>Switzerland</t>
  </si>
  <si>
    <t>Taiwan, Province of China</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</si>
  <si>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</si>
  <si>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</si>
  <si>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</si>
  <si>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</si>
  <si>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</si>
  <si>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</si>
  <si>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</si>
  <si>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</si>
  <si>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</si>
  <si>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</si>
  <si>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</si>
  <si>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</si>
  <si>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</si>
  <si>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</si>
  <si>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</si>
  <si>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</si>
  <si>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</si>
  <si>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Uruguay</t>
  </si>
  <si>
    <t>Uzbekistan</t>
  </si>
  <si>
    <t>Vanuatu</t>
  </si>
  <si>
    <t>Venezuela</t>
  </si>
  <si>
    <t>Viet Nam</t>
  </si>
  <si>
    <t>Wallis and Futuna</t>
  </si>
  <si>
    <t>Western Sahara</t>
  </si>
  <si>
    <t>Yemen</t>
  </si>
  <si>
    <t>Yugoslavia</t>
  </si>
  <si>
    <t>Zambia</t>
  </si>
  <si>
    <t>Zimbabwe</t>
  </si>
  <si>
    <t>Liaison à 2, 3 ou 4 Connecteur</t>
  </si>
  <si>
    <t>Solutions de câblage installées</t>
  </si>
  <si>
    <t>Nom de la société</t>
  </si>
  <si>
    <t>Contact pour les questions liées au certificat</t>
  </si>
  <si>
    <t>Pays</t>
  </si>
  <si>
    <t>Informations sur le client</t>
  </si>
  <si>
    <t>Nom du client</t>
  </si>
  <si>
    <t>Bureau d'études</t>
  </si>
  <si>
    <t>Date de fin de chantier</t>
  </si>
  <si>
    <t>Date de début de chantier</t>
  </si>
  <si>
    <t>Nom de l'installateur</t>
  </si>
  <si>
    <t>Informations sur l'installateur</t>
  </si>
  <si>
    <t>Langue</t>
  </si>
  <si>
    <t>Nom</t>
  </si>
  <si>
    <t>Nombre de liens installés</t>
  </si>
  <si>
    <t>Permanent Link ou Channel</t>
  </si>
  <si>
    <t>Informations sur le projet</t>
  </si>
  <si>
    <t>Secteur d'activités</t>
  </si>
  <si>
    <t>Nom du superviseur du projet</t>
  </si>
  <si>
    <t>Numéro d'agrément du superviseur</t>
  </si>
  <si>
    <t>Format du fichier électronique</t>
  </si>
  <si>
    <t>Longueur du cordon de test</t>
  </si>
  <si>
    <t>Type de testeur</t>
  </si>
  <si>
    <t>Recette</t>
  </si>
  <si>
    <t>Ville + Code postal</t>
  </si>
  <si>
    <t>Module de garantie requis</t>
  </si>
  <si>
    <t>Nom du distributeur</t>
  </si>
  <si>
    <t>Informations complémentaires</t>
  </si>
  <si>
    <t>Selectionner</t>
  </si>
  <si>
    <t>Superviseur du projet</t>
  </si>
  <si>
    <t>Marque du câble</t>
  </si>
  <si>
    <t>Type de câble</t>
  </si>
  <si>
    <t>Marque du connecteur</t>
  </si>
  <si>
    <t>Type de connecteur</t>
  </si>
  <si>
    <t>Connectivité du panneau</t>
  </si>
  <si>
    <t>Connectivité de la prise terminale</t>
  </si>
  <si>
    <t>Type de demi-cordon</t>
  </si>
  <si>
    <t>Câble</t>
  </si>
  <si>
    <t>Méthode de raccordement</t>
  </si>
  <si>
    <t>Connectivité</t>
  </si>
  <si>
    <t>Nom du logiciel et version utilisée pour la sauvegarde</t>
  </si>
  <si>
    <t>Côté A</t>
  </si>
  <si>
    <t>Côté B</t>
  </si>
  <si>
    <t>Configuration de la liaison à 2, 3 ou 4 connecteurs</t>
  </si>
  <si>
    <t>Autres</t>
  </si>
  <si>
    <t>Numéro de téléphone</t>
  </si>
  <si>
    <t>Date de la demande</t>
  </si>
  <si>
    <t>Ce nom sera utilisé sur le certificat comme le nom du client</t>
  </si>
  <si>
    <t>Information sur l'installation cuivre</t>
  </si>
  <si>
    <t>Information sur l'installation fibre optique</t>
  </si>
  <si>
    <t>Prière de sélectionner dans la liste</t>
  </si>
  <si>
    <t>Légende</t>
  </si>
  <si>
    <t>Champs obligatoire</t>
  </si>
  <si>
    <t>Où se trouve le DOE ?</t>
  </si>
  <si>
    <t>Informations sur les câbles optiques</t>
  </si>
  <si>
    <t>Informations sur les câbles à paires torsadées</t>
  </si>
  <si>
    <t>Informations sur les frettes</t>
  </si>
  <si>
    <t>Si un certificat est nécessaire pour les frettes, prière de compléter une demande séparée</t>
  </si>
  <si>
    <t>Nombre de frettes installées</t>
  </si>
  <si>
    <t>Informations sur les frettes à paires torsadées</t>
  </si>
  <si>
    <t>Anschluss-Methode</t>
  </si>
  <si>
    <t>Steckverbinder</t>
  </si>
  <si>
    <t>Software Name und Version zur Sicherung der Ergebnisse</t>
  </si>
  <si>
    <t>A-Ende</t>
  </si>
  <si>
    <t>B-Ende</t>
  </si>
  <si>
    <t>2, 3 oder 4 Connector Channel Konfiguration</t>
  </si>
  <si>
    <t>Telefon Nummer</t>
  </si>
  <si>
    <t>bitte Sprache auswählen für dieses Formular und das Zertifikat</t>
  </si>
  <si>
    <t>Datum der Formularausfüllung</t>
  </si>
  <si>
    <t>Art of Systemlösung</t>
  </si>
  <si>
    <t>Dieser Name wird im Zertifikat als Kundenname eingetragen</t>
  </si>
  <si>
    <t>Informationen zur LWL-Installation</t>
  </si>
  <si>
    <t>Informationen zur Kupfer-Installation</t>
  </si>
  <si>
    <t>bitte wählen Sie aus der Liste</t>
  </si>
  <si>
    <t>Legende</t>
  </si>
  <si>
    <t>Pflichtfeld</t>
  </si>
  <si>
    <t>Verbleib beim Installateur</t>
  </si>
  <si>
    <t>Verbleib beim Endkunden</t>
  </si>
  <si>
    <t>Wo wird die Abschlussdokumentation aufbewart?</t>
  </si>
  <si>
    <t>Sind alle Messgeräter innerhalb der erforderlichen Kalibrierungsperiode?</t>
  </si>
  <si>
    <t>Informationen zur LWL-Messung</t>
  </si>
  <si>
    <t>Informationen zu den Link-Messungen</t>
  </si>
  <si>
    <t>Informationen zu den Cross-Connect-Messungen</t>
  </si>
  <si>
    <t>Wenn ein Zertifikat für die Cross-Connects gewünscht wird, bitte separat anfragen.</t>
  </si>
  <si>
    <t>Anzahl installierter Cross-Connects</t>
  </si>
  <si>
    <t>Informationen zu den Kupfer Cross-Connects</t>
  </si>
  <si>
    <t>Bitte wählen Sie unten Ihre Sprache und die Verkabelungslösung und vervollständigen Sie die erforderlichen Tabs</t>
  </si>
  <si>
    <t>Kanal med 2, 3 eller 4 koblinger</t>
  </si>
  <si>
    <t>Adresse 1</t>
  </si>
  <si>
    <t>Adresse 2</t>
  </si>
  <si>
    <t>Gateadresse + nr.</t>
  </si>
  <si>
    <t>Installert kablingssystem</t>
  </si>
  <si>
    <t xml:space="preserve">Selskapsnavn </t>
  </si>
  <si>
    <t>Kontaktperson for sertifiseringsbevis</t>
  </si>
  <si>
    <t xml:space="preserve">Kundeinformasjon </t>
  </si>
  <si>
    <t>Kundenavn</t>
  </si>
  <si>
    <t>Kundenavn på sertifikatet</t>
  </si>
  <si>
    <t>Dato</t>
  </si>
  <si>
    <t>Konsulentselskap</t>
  </si>
  <si>
    <t>Konsulentselskapets adresse</t>
  </si>
  <si>
    <t xml:space="preserve">e-post </t>
  </si>
  <si>
    <t xml:space="preserve">Dato for sluttført installasjon </t>
  </si>
  <si>
    <t>Startdato for installasjon</t>
  </si>
  <si>
    <t>Installert system</t>
  </si>
  <si>
    <t>Installatørens gateadresse</t>
  </si>
  <si>
    <t>Installatørens selskapsnavn</t>
  </si>
  <si>
    <t>Informasjon om installatøren</t>
  </si>
  <si>
    <t>Referanse nummer</t>
  </si>
  <si>
    <t>The number of test results included is equal to the number of links requested and they are all passes with no duplicate cable IDs.</t>
  </si>
  <si>
    <t>Språk</t>
  </si>
  <si>
    <t>Navn</t>
  </si>
  <si>
    <t>Antall installerte faste horisontalkabler</t>
  </si>
  <si>
    <t>Fast horisontalkabel eller kanal</t>
  </si>
  <si>
    <t>Prosjekt adresse</t>
  </si>
  <si>
    <t>Prosjekt informasjon</t>
  </si>
  <si>
    <t xml:space="preserve">Virksomhet </t>
  </si>
  <si>
    <t>Prosjektleders navn</t>
  </si>
  <si>
    <t>Prosjektleders registrerings nr.</t>
  </si>
  <si>
    <t>Filtype for elektronisk testresultater</t>
  </si>
  <si>
    <t>Lengde på testsnor</t>
  </si>
  <si>
    <t>Type tester</t>
  </si>
  <si>
    <t>Poststed + Postnummer</t>
  </si>
  <si>
    <t>Modulkrav for garanti</t>
  </si>
  <si>
    <t>Kontaktperson for sertifiseringsspørsmål</t>
  </si>
  <si>
    <t>Sende til</t>
  </si>
  <si>
    <t>Distributør</t>
  </si>
  <si>
    <t>Distributørnavn</t>
  </si>
  <si>
    <t>Tillaggs informasjon</t>
  </si>
  <si>
    <t>Velg</t>
  </si>
  <si>
    <t>Prosjektleder</t>
  </si>
  <si>
    <t>Kabelleverandør</t>
  </si>
  <si>
    <t>Kabeltype</t>
  </si>
  <si>
    <t>Leverandør av koblingsmatriell</t>
  </si>
  <si>
    <t>Type koblingsmatriell</t>
  </si>
  <si>
    <t>Kontakt for koblingspanel</t>
  </si>
  <si>
    <t>Kontakt for telekommunikasjonsuttak</t>
  </si>
  <si>
    <t>Koplingssnor med åpen ende</t>
  </si>
  <si>
    <t>Termineringsmetode</t>
  </si>
  <si>
    <t>Koblingsmatriell</t>
  </si>
  <si>
    <t xml:space="preserve">Programvare for lagring av testresultater, navn og versjon </t>
  </si>
  <si>
    <t>A-side</t>
  </si>
  <si>
    <t>B-side</t>
  </si>
  <si>
    <t>Kanalutførelse med 2, 3 eller 4 koblinger</t>
  </si>
  <si>
    <t xml:space="preserve">Annet </t>
  </si>
  <si>
    <t>Telefon nr.</t>
  </si>
  <si>
    <t>Velg språk som benyttes i dette formularet og sertifikatet</t>
  </si>
  <si>
    <t>Dato for mottatt formular</t>
  </si>
  <si>
    <t>Medie</t>
  </si>
  <si>
    <t>Dette navnet vil benyttes som kundenavn i sertifikatet</t>
  </si>
  <si>
    <t>Installasjonsinformasjon, fiber</t>
  </si>
  <si>
    <t>Installasjonsinformasjon, kobber</t>
  </si>
  <si>
    <t>Vennligst velg fra listen</t>
  </si>
  <si>
    <t xml:space="preserve">Supplerende opplysninger </t>
  </si>
  <si>
    <t xml:space="preserve">Forklaringstekst </t>
  </si>
  <si>
    <t>Fullmaktsfelt</t>
  </si>
  <si>
    <t>Beholdes av installatøren</t>
  </si>
  <si>
    <t>Overlevereres til sluttbruker</t>
  </si>
  <si>
    <t>Hvor er dokumentasjonen oppbevart</t>
  </si>
  <si>
    <t>Er testerne benyttet innenfor kalibreringsperioden</t>
  </si>
  <si>
    <t>Testinformasjon for fiber</t>
  </si>
  <si>
    <t>Testinformasjon for fast kabling</t>
  </si>
  <si>
    <t>Testinformasjon for krysskoblinger</t>
  </si>
  <si>
    <t>Hvis et sertifikat er krevet for krysskoplingene, vennligst foreta en separat forespørsel.</t>
  </si>
  <si>
    <t>Antall installerte krysskoplinger</t>
  </si>
  <si>
    <t>Informasjon om kobber krysskoblinger</t>
  </si>
  <si>
    <t>Vennligst velg språk og media under, og fullfør tabellene</t>
  </si>
  <si>
    <t>Model kanału o 2, 3, lub 4 złączach</t>
  </si>
  <si>
    <t>Adres 1</t>
  </si>
  <si>
    <t>Adres 2</t>
  </si>
  <si>
    <t>Adres ulica + numer</t>
  </si>
  <si>
    <t xml:space="preserve">Rodzaj zainstalowanego systemu okablowania </t>
  </si>
  <si>
    <t>Nazwa firmy</t>
  </si>
  <si>
    <t>Kontakt w sprawach certyfikacji</t>
  </si>
  <si>
    <t>Kraj</t>
  </si>
  <si>
    <t>Numer partnera CSP</t>
  </si>
  <si>
    <t>Dane klienta</t>
  </si>
  <si>
    <t xml:space="preserve">Nazwa klienta </t>
  </si>
  <si>
    <t>Nazwa klienta która ma być na certyfikacie</t>
  </si>
  <si>
    <t>Data</t>
  </si>
  <si>
    <t>Firma która wykonała projekt</t>
  </si>
  <si>
    <t>Adres firmy projektanckiej - ulica i numer</t>
  </si>
  <si>
    <t>email</t>
  </si>
  <si>
    <t>Data zakończenia instalacji</t>
  </si>
  <si>
    <t>Data rozpoczęcia instalacji</t>
  </si>
  <si>
    <t>Zainstalowany system</t>
  </si>
  <si>
    <t>Adres instalatora - ulica i numer</t>
  </si>
  <si>
    <t>Nazwa instalatora</t>
  </si>
  <si>
    <t>Dane instalatora</t>
  </si>
  <si>
    <t xml:space="preserve">Numer referencyjny </t>
  </si>
  <si>
    <t>Język</t>
  </si>
  <si>
    <t>Nazwa</t>
  </si>
  <si>
    <t>Liczba zainstalowanych linii</t>
  </si>
  <si>
    <t>Adres miejsca w którym zainstalowano system</t>
  </si>
  <si>
    <t>Informacje o projekcie</t>
  </si>
  <si>
    <t>Sektor prowadzonej działalności</t>
  </si>
  <si>
    <t>Nazwa osoby odpowiedzialnej za projekt</t>
  </si>
  <si>
    <t>Typ pliku wyników pomiaru elektronicznego</t>
  </si>
  <si>
    <t>Długość kabli krosujących użytych do testu</t>
  </si>
  <si>
    <t>Rodzaj miernika</t>
  </si>
  <si>
    <t>Test</t>
  </si>
  <si>
    <t>Miasto, kod</t>
  </si>
  <si>
    <t>Moduł gwarancyjny</t>
  </si>
  <si>
    <t>Wysłać do</t>
  </si>
  <si>
    <t>Dystrybutor</t>
  </si>
  <si>
    <t>Electronic test results are included with the submission.</t>
  </si>
  <si>
    <t>The appropriate Installation Guides and Field Test Procedures have been complied with.</t>
  </si>
  <si>
    <t>Nazwa Dystrybutora</t>
  </si>
  <si>
    <t>Dodatkowe informacje</t>
  </si>
  <si>
    <t>Wybierz</t>
  </si>
  <si>
    <t>Inne, proszę wyjaśnić &gt;&gt;</t>
  </si>
  <si>
    <t>Kierownik projektu</t>
  </si>
  <si>
    <t>Rodzaj kabla</t>
  </si>
  <si>
    <t>Rodzaj osprzętu</t>
  </si>
  <si>
    <t>Osprzęt dla panela krosowego</t>
  </si>
  <si>
    <t>Osprzęt dla gniazda</t>
  </si>
  <si>
    <t>Rodzaj kabla krosowego jednostronnie zakończonego</t>
  </si>
  <si>
    <t>Panel krosujący</t>
  </si>
  <si>
    <t xml:space="preserve">Gniazdo </t>
  </si>
  <si>
    <t>Punkt konsolidacyjny</t>
  </si>
  <si>
    <t>Połączenie krzyżowe</t>
  </si>
  <si>
    <t>Motoda zakańczania</t>
  </si>
  <si>
    <t>Osprzęt</t>
  </si>
  <si>
    <t>Nazwa i wersja oprogramowania użytego do nagrania wyników pomiarów</t>
  </si>
  <si>
    <t xml:space="preserve">Inne </t>
  </si>
  <si>
    <t>Numer telefonu</t>
  </si>
  <si>
    <t>Proszę wybrać język do wypełnienia tego formularza</t>
  </si>
  <si>
    <t>Data wypełnienia formularza</t>
  </si>
  <si>
    <t>Ta nazwa pojawi się na certyfikacie jako nazwa klienta.</t>
  </si>
  <si>
    <t>Informacja o instalacji światłowodowej</t>
  </si>
  <si>
    <t>Informacja o instalacji miedzianej</t>
  </si>
  <si>
    <t>Proszę wybrać z listy</t>
  </si>
  <si>
    <t>Legenda</t>
  </si>
  <si>
    <t>Pole obowiązkowe</t>
  </si>
  <si>
    <t>Przechowywane przez instalatora</t>
  </si>
  <si>
    <t>Doręczone do użytkownika</t>
  </si>
  <si>
    <t>Gdzie są przechowywane dokumenty instalacyjne</t>
  </si>
  <si>
    <t>Czy użyte testery mają aktualną kalibrację</t>
  </si>
  <si>
    <t>Informacje dotyczące testów dla światłowodu</t>
  </si>
  <si>
    <t>Informacje dotyczące testów dla linii połączeń stałych</t>
  </si>
  <si>
    <t>Informacje dotyczące testów dla połączeń krzyżowych</t>
  </si>
  <si>
    <t>Jeśli jest wymagany certyfikat dla połączeń krzyżowych proszę o wypełnienie osobnego formularza</t>
  </si>
  <si>
    <t>Ilość zainstalowanych połączeń krzyżowych</t>
  </si>
  <si>
    <t>Informacje dotyczące miedzianych połączeń krzyżowych</t>
  </si>
  <si>
    <t>2, 3 of 4 Connector Channel</t>
  </si>
  <si>
    <t>Adres (straatnaam + huisnummer)</t>
  </si>
  <si>
    <t>Bitte senden Sie an folgende</t>
  </si>
  <si>
    <t>Geïnstalleerde bekabelingoplossing</t>
  </si>
  <si>
    <t>Bedrijfsnaam</t>
  </si>
  <si>
    <t>Contactpersoon voor de certificaataanvraag</t>
  </si>
  <si>
    <t>Klantgegevens</t>
  </si>
  <si>
    <t>Naam van de klant</t>
  </si>
  <si>
    <t>Titel van de klant (welke vernoemd moet worden op het certificaat)</t>
  </si>
  <si>
    <t>Engineeringbureau (bedrijf die verantwoordelijk is voor het ontwerp)</t>
  </si>
  <si>
    <t>Engineeringbureau - Adres (straatnaam + huisnummer)</t>
  </si>
  <si>
    <t>E-mail</t>
  </si>
  <si>
    <t>Opleverdatum van de installatie</t>
  </si>
  <si>
    <t>Startdatum van de installatie</t>
  </si>
  <si>
    <t>Geïnstalleerd systeem</t>
  </si>
  <si>
    <t>Installateur - Adres (straatnaam + huisnummer)</t>
  </si>
  <si>
    <t>Installateur - Bedrijfsnaam</t>
  </si>
  <si>
    <t>Installateurgegevens</t>
  </si>
  <si>
    <t>Projectnummer (voor op het certificaat)</t>
  </si>
  <si>
    <t>Taal</t>
  </si>
  <si>
    <t>Naam</t>
  </si>
  <si>
    <t>Aantal aansluitingen (links die geïnstalleerd zijn)</t>
  </si>
  <si>
    <t>Permanent Link of Channel</t>
  </si>
  <si>
    <t>Project - Adres (straatnaam + huisnummer)</t>
  </si>
  <si>
    <t>Projectinformatie</t>
  </si>
  <si>
    <t>Sector/segment van activiteiten</t>
  </si>
  <si>
    <t>Project Supervisors Naam</t>
  </si>
  <si>
    <t>Elektronische Test File Type</t>
  </si>
  <si>
    <t>Lengte van de testpatchkoorden</t>
  </si>
  <si>
    <t>Type LAN-netwerktester</t>
  </si>
  <si>
    <t>Testen</t>
  </si>
  <si>
    <t>Stad + Postcode</t>
  </si>
  <si>
    <t>Vereiste garantie module</t>
  </si>
  <si>
    <t>Opsturen naar</t>
  </si>
  <si>
    <t>Distributeur</t>
  </si>
  <si>
    <t>Distributeurnaam</t>
  </si>
  <si>
    <t>Aanvullende informatie</t>
  </si>
  <si>
    <t>Selecteren</t>
  </si>
  <si>
    <t>Anders, graag uitleggen &gt;&gt;</t>
  </si>
  <si>
    <t>Projectleider</t>
  </si>
  <si>
    <t>Merknaam van de kabel</t>
  </si>
  <si>
    <t>Merknaam van de connectivity</t>
  </si>
  <si>
    <t>Connectivity type</t>
  </si>
  <si>
    <t>Patchpaneel connectivity</t>
  </si>
  <si>
    <t>Telecom Outlet (werkplek) connectivity</t>
  </si>
  <si>
    <t>Single-ended patchkoord type</t>
  </si>
  <si>
    <t>Patchpaneel</t>
  </si>
  <si>
    <t>Cross-connect (Service presentatie)</t>
  </si>
  <si>
    <t>Aansluitmethode</t>
  </si>
  <si>
    <t>Software naam en versie (die gebruikt is voor de opgeslagen meetresultaten)</t>
  </si>
  <si>
    <t>A-kant</t>
  </si>
  <si>
    <t>B-kant</t>
  </si>
  <si>
    <t>2, 3 of 4 Connector Channel configuratie</t>
  </si>
  <si>
    <t>Telefoonnummer</t>
  </si>
  <si>
    <t>Selecteer de taal (die vernoemd moet worden op dit formulier en op het certificaat)</t>
  </si>
  <si>
    <t>Datum dat het formulier is ingevuld</t>
  </si>
  <si>
    <t>Deze naam zal worden vernoemd op het certificaat net als de naam van de klant</t>
  </si>
  <si>
    <t>Glasvezelinstallatie informatie</t>
  </si>
  <si>
    <t>Koperinstallatie informatie</t>
  </si>
  <si>
    <t>Selecteer van de lijst alstublieft</t>
  </si>
  <si>
    <t>Verplicht veld</t>
  </si>
  <si>
    <t>Onderhouden en bewaard door de installateur</t>
  </si>
  <si>
    <t>Overhandigd aan de eindgebruiker</t>
  </si>
  <si>
    <t>Waar zijn de bouw- en installatietekeningen / documenten bewaard?</t>
  </si>
  <si>
    <t>Zijn de LAN-netwerktesters gebruikt binnen de calibratie termijn?</t>
  </si>
  <si>
    <t>Testinformatie voor glasvezel</t>
  </si>
  <si>
    <t>Testinformatie voor links</t>
  </si>
  <si>
    <t>Testinformatie voor Cross-connections</t>
  </si>
  <si>
    <t>Aantal van Cross-connects die geïnstalleerd zijn</t>
  </si>
  <si>
    <t>Koper Cross-connect Informatie</t>
  </si>
  <si>
    <t>Svenska</t>
  </si>
  <si>
    <t>2, 3 eller 4 kontakters kanal</t>
  </si>
  <si>
    <t>Gatuadress</t>
  </si>
  <si>
    <t>Val av kabelsystem</t>
  </si>
  <si>
    <t>Företagsnamn</t>
  </si>
  <si>
    <t>Kontaktperson vid frågor om cerifikat</t>
  </si>
  <si>
    <t>Kund, namn och verksamhet</t>
  </si>
  <si>
    <t>Kundens namn</t>
  </si>
  <si>
    <t>Kundens titel</t>
  </si>
  <si>
    <t>Konstruktör</t>
  </si>
  <si>
    <t>Adress</t>
  </si>
  <si>
    <t>E-post</t>
  </si>
  <si>
    <t>Installationen slutförd</t>
  </si>
  <si>
    <t>Installationsstart</t>
  </si>
  <si>
    <t xml:space="preserve">Installerat system </t>
  </si>
  <si>
    <t>Företagets namn</t>
  </si>
  <si>
    <t>Installatör</t>
  </si>
  <si>
    <t>Projektnummer (för certifikatet)</t>
  </si>
  <si>
    <t>Namn</t>
  </si>
  <si>
    <t>Antal installerade länkar</t>
  </si>
  <si>
    <t>Permanent länk eller Kanal</t>
  </si>
  <si>
    <t>Projektets Adress</t>
  </si>
  <si>
    <t>Information om projektet</t>
  </si>
  <si>
    <t>Typ av verksamhet</t>
  </si>
  <si>
    <t>Ansvarig certifierad arbetsledare</t>
  </si>
  <si>
    <t>Personligt certifieringsnummer</t>
  </si>
  <si>
    <t>Testresultat i filformat</t>
  </si>
  <si>
    <t>Все поля формы должны быть заполнены на английском</t>
  </si>
  <si>
    <t>This form should be filled out in English</t>
  </si>
  <si>
    <t>Längd på testkablage</t>
  </si>
  <si>
    <t>Fabrikat testutrustning</t>
  </si>
  <si>
    <t>Inmätning</t>
  </si>
  <si>
    <t>Postadress</t>
  </si>
  <si>
    <t>Garantimodul som avses</t>
  </si>
  <si>
    <t>Skickas till</t>
  </si>
  <si>
    <t>Distributör</t>
  </si>
  <si>
    <t>Kompletterande information</t>
  </si>
  <si>
    <t>Välj</t>
  </si>
  <si>
    <t>Ansvarig installatör</t>
  </si>
  <si>
    <t>Kabel, system</t>
  </si>
  <si>
    <t>Kabel, skärmad/oskärmad</t>
  </si>
  <si>
    <t>Komponenter, system</t>
  </si>
  <si>
    <t>Komponenter, skärmat/oskärmat utförande</t>
  </si>
  <si>
    <t>Kontaktdon i Kopparpaneler</t>
  </si>
  <si>
    <t>Kontaktdon i Teleuttag</t>
  </si>
  <si>
    <t>Patchkablage med singelplugg</t>
  </si>
  <si>
    <t>Kontakteringsmetod</t>
  </si>
  <si>
    <t>Komponenter</t>
  </si>
  <si>
    <t>Testresultat sparade i filformat</t>
  </si>
  <si>
    <t>A-sida</t>
  </si>
  <si>
    <t>B-sida</t>
  </si>
  <si>
    <t>2, 3 eller 4 kontakters kanalkonfiguration</t>
  </si>
  <si>
    <t>Annat</t>
  </si>
  <si>
    <t>Telefonnummer</t>
  </si>
  <si>
    <t>Välj önskat språk för detta certifikat</t>
  </si>
  <si>
    <t>Datum då ansökan är utformad</t>
  </si>
  <si>
    <t>Garanticertifikatets korrekta namn</t>
  </si>
  <si>
    <t>Information om fiberinstallation</t>
  </si>
  <si>
    <t>Information om kopparinstallation</t>
  </si>
  <si>
    <t>Välj från listan</t>
  </si>
  <si>
    <t>Märkning</t>
  </si>
  <si>
    <t>Obligatoriskt fält</t>
  </si>
  <si>
    <t>Förvaras av installatör</t>
  </si>
  <si>
    <t>Lämnas över till slutanvändare</t>
  </si>
  <si>
    <t>Var förvaras kompletterande dokument?</t>
  </si>
  <si>
    <t>Är testinstrument använt under giltig kalibreringsperiod?</t>
  </si>
  <si>
    <t>Typ av testutrustning för fiber</t>
  </si>
  <si>
    <t>Adresse 3</t>
  </si>
  <si>
    <t>Contact pour toutes questions liées au certificat</t>
  </si>
  <si>
    <t>Nom du projet (indiqué sur le certificat)</t>
  </si>
  <si>
    <t>Solution installée</t>
  </si>
  <si>
    <t>Référence du projet (indiquée sur le certificat)</t>
  </si>
  <si>
    <t>Destinataire</t>
  </si>
  <si>
    <t>Selectionner la langue à utiliser pour ce document et le certificat</t>
  </si>
  <si>
    <t>Type de lien</t>
  </si>
  <si>
    <t>Chez l'installateur</t>
  </si>
  <si>
    <t>Chez le Client Utilisateur</t>
  </si>
  <si>
    <t>Town + Zip code</t>
  </si>
  <si>
    <t>Fiber Installation Information</t>
  </si>
  <si>
    <t>Testing Information for Fiber</t>
  </si>
  <si>
    <t>If a certificate is required for the Cross-connects please submit a separate request.</t>
  </si>
  <si>
    <t>Number of Cross-connects installed.</t>
  </si>
  <si>
    <t>Copper Cross-connect Information</t>
  </si>
  <si>
    <t>2 - Copper Cross-connect</t>
  </si>
  <si>
    <t>3 - Fiber</t>
  </si>
  <si>
    <t>Testeur utilisé dans sa période de calibration ?</t>
  </si>
  <si>
    <t>Prière de selectionner la langue, le type de lien et compléter les filtres</t>
  </si>
  <si>
    <t>Typ av testutrustning för kopparlänkar</t>
  </si>
  <si>
    <t>Typ av testutrustning för kopparlänkar Cross Connect</t>
  </si>
  <si>
    <t>Om ett certifikat önskas för crossconnectlänkar ansökes detta separat</t>
  </si>
  <si>
    <t>Antal installerade crossconnectlänkar</t>
  </si>
  <si>
    <t>Information om Crossconnect kopparlänkar</t>
  </si>
  <si>
    <t>Välj språk och typ av media i listan nedan</t>
  </si>
  <si>
    <t>Модель канала на 2, 3 или 4 соединителях</t>
  </si>
  <si>
    <t>Адрес 1</t>
  </si>
  <si>
    <t>Адрес 2</t>
  </si>
  <si>
    <t>Адрес: улица, дом, офис</t>
  </si>
  <si>
    <t>Установленная кабельная система</t>
  </si>
  <si>
    <t>Название компании</t>
  </si>
  <si>
    <t>Контакт по вопросам сертификации</t>
  </si>
  <si>
    <t>Инорфмация о компании клиента</t>
  </si>
  <si>
    <t>Название компании клиента</t>
  </si>
  <si>
    <t>Название проекта. Будет использоваться на сертификате.</t>
  </si>
  <si>
    <t>Дата</t>
  </si>
  <si>
    <t>Компания проектировщик</t>
  </si>
  <si>
    <t>Адрес компании проектировщика</t>
  </si>
  <si>
    <t>Дата окончания монтажа</t>
  </si>
  <si>
    <t>Дата начала монтажа</t>
  </si>
  <si>
    <t>Установленная система</t>
  </si>
  <si>
    <t>Адрес компании инсталлятора: улица, дом, офис</t>
  </si>
  <si>
    <t>Название компании инсталлятора</t>
  </si>
  <si>
    <t>Инормация о компании инсталляторе</t>
  </si>
  <si>
    <t>Номер проекта (опционально, указывается на сертификате)</t>
  </si>
  <si>
    <t>Язык</t>
  </si>
  <si>
    <t>Имя и фамилия</t>
  </si>
  <si>
    <t>Кол-во установленных линий</t>
  </si>
  <si>
    <t>Базовая линия или канал</t>
  </si>
  <si>
    <t>Адрес объекта: улица, дом, офис</t>
  </si>
  <si>
    <t>Информация о проекте</t>
  </si>
  <si>
    <t>Область деятельности</t>
  </si>
  <si>
    <t>Имя супервайзера (руководителя проекта)</t>
  </si>
  <si>
    <t>Тип файла результов теста системы</t>
  </si>
  <si>
    <t>Длина комм. шнура при тестировании</t>
  </si>
  <si>
    <t>Тип измерительного прибора</t>
  </si>
  <si>
    <t>Тестирование</t>
  </si>
  <si>
    <t>Город и почтовый индекс</t>
  </si>
  <si>
    <t>Требуемый гарантийный модуль</t>
  </si>
  <si>
    <t>Отправить на адрес</t>
  </si>
  <si>
    <t>Дистрибьютор</t>
  </si>
  <si>
    <t>Название компании дистрибьютора</t>
  </si>
  <si>
    <t>Дополнительная информация</t>
  </si>
  <si>
    <t>Выбор</t>
  </si>
  <si>
    <t>Другое. Пожалуйста, опишите &gt;&gt;</t>
  </si>
  <si>
    <t>Супервайзер проекта</t>
  </si>
  <si>
    <t>Торговая марка кабеля</t>
  </si>
  <si>
    <t>Тип кабеля</t>
  </si>
  <si>
    <t>Торговая марка соединительного оборудования</t>
  </si>
  <si>
    <t>Тип соединительного оборудования</t>
  </si>
  <si>
    <t>Коммутационная панель</t>
  </si>
  <si>
    <t>Розетка рабочей зоны</t>
  </si>
  <si>
    <t>Тип одностороннего комм. шнура</t>
  </si>
  <si>
    <t>Кабель</t>
  </si>
  <si>
    <t>Метод оконцовки</t>
  </si>
  <si>
    <t>Соединительное оборудование</t>
  </si>
  <si>
    <t>Название и версия программного обеспечения, использовавшегося для сохранения результатов</t>
  </si>
  <si>
    <t>Сторона А</t>
  </si>
  <si>
    <t>Сторона Б</t>
  </si>
  <si>
    <t>Другое</t>
  </si>
  <si>
    <t>Номер телефона</t>
  </si>
  <si>
    <t>Выберите язык для использования в данной форме и на сертификате</t>
  </si>
  <si>
    <t>Дата отпрвки формы</t>
  </si>
  <si>
    <t>Среда передачи</t>
  </si>
  <si>
    <t>Данное название будет напечатано на сертификате в качестве названия компании клиента</t>
  </si>
  <si>
    <t>Информация об отпической части объекта</t>
  </si>
  <si>
    <t>Информация о медной части объекта</t>
  </si>
  <si>
    <t>Пожалуйста, выберите из списка</t>
  </si>
  <si>
    <t>Легенда</t>
  </si>
  <si>
    <t>Поле для обязательного заполнения</t>
  </si>
  <si>
    <t>Находится у инсталлятора</t>
  </si>
  <si>
    <t>Передана заказчику</t>
  </si>
  <si>
    <t>Где хранится проектная документация?</t>
  </si>
  <si>
    <t>Дата калибровки тестера в пределах допустимого преиода?</t>
  </si>
  <si>
    <t>Информация о тестировании оптической части объекта</t>
  </si>
  <si>
    <t>Информация о тестировании медной части объекта</t>
  </si>
  <si>
    <t>Информация о тестировании соединений в конфигурации кросс-коннект</t>
  </si>
  <si>
    <t>Если на сертификате требуется указать соединения типа кросс-коннект, напишите об этом отдельно.</t>
  </si>
  <si>
    <t>Количество установленных соединений в конфигурации кросс-коннект</t>
  </si>
  <si>
    <t>Информация о медных соединениях типа кросс-коннект</t>
  </si>
  <si>
    <t>Пожалуйста, выберите ниже язык и тип среды передачи. Заполните требуемые поля.</t>
  </si>
  <si>
    <t>Copper Links Calibration</t>
  </si>
  <si>
    <t>Add Copper Links Calibration</t>
  </si>
  <si>
    <t>Cross Connect Links Calibration</t>
  </si>
  <si>
    <t>Add Cross Connect  Links Calibration</t>
  </si>
  <si>
    <t>Fibre Links Calibration</t>
  </si>
  <si>
    <t>Add Fibre Links Calibration</t>
  </si>
  <si>
    <t>1 - Copper Links</t>
  </si>
  <si>
    <t>2 - Copper Crossconnect</t>
  </si>
  <si>
    <t>3 - Fibre</t>
  </si>
  <si>
    <t>1 - Kupferverkabelung</t>
  </si>
  <si>
    <t>2 - Kupfer-Crossconnect</t>
  </si>
  <si>
    <t>3 - LWL</t>
  </si>
  <si>
    <t>#</t>
  </si>
  <si>
    <t>Anschrift Straße + Nr.</t>
  </si>
  <si>
    <t>NA</t>
  </si>
  <si>
    <t>Documentation</t>
  </si>
  <si>
    <t>Documentação</t>
  </si>
  <si>
    <t>Documentación</t>
  </si>
  <si>
    <t>Документация</t>
  </si>
  <si>
    <t>Documentatie</t>
  </si>
  <si>
    <t>Canal de 2, 3 o 4 conectores</t>
  </si>
  <si>
    <t>Dirección 1</t>
  </si>
  <si>
    <t>Dirección 2</t>
  </si>
  <si>
    <t>Calle + Número</t>
  </si>
  <si>
    <t>Solución de Cableado Instalado</t>
  </si>
  <si>
    <t>Nombre de la Empresa</t>
  </si>
  <si>
    <t>Contacto para dudas</t>
  </si>
  <si>
    <t>País</t>
  </si>
  <si>
    <t xml:space="preserve">Detalles del cliente </t>
  </si>
  <si>
    <t>Nombre del cliente</t>
  </si>
  <si>
    <t>Nombre del cliente para imprimir en el certificado</t>
  </si>
  <si>
    <t>Fecha</t>
  </si>
  <si>
    <t>Empresa de diseño</t>
  </si>
  <si>
    <t>Domicilio del Diseñador</t>
  </si>
  <si>
    <t>Fecha de finalización de la instalación</t>
  </si>
  <si>
    <t>Fecha de inicio de la instalación</t>
  </si>
  <si>
    <t>Sistema instalado</t>
  </si>
  <si>
    <t>Domicilio del Instalador</t>
  </si>
  <si>
    <t>Nombre de la empresa Instaladora</t>
  </si>
  <si>
    <t>Detalles del Instalador</t>
  </si>
  <si>
    <t>Referencia de la obra (para el certificado)</t>
  </si>
  <si>
    <t>Idioma</t>
  </si>
  <si>
    <t>Nombre</t>
  </si>
  <si>
    <t>Cantidad de enlaces instalados</t>
  </si>
  <si>
    <t>Enlace Permanente o Canal</t>
  </si>
  <si>
    <t>Domicilio del Proyecto</t>
  </si>
  <si>
    <t>Información del Proyecto</t>
  </si>
  <si>
    <t>Sector de Actividad</t>
  </si>
  <si>
    <t>Nombre del Supervisor del Proyecto</t>
  </si>
  <si>
    <t>Tipo de Fichero de Certificación</t>
  </si>
  <si>
    <t>Longitud de los latiguillos</t>
  </si>
  <si>
    <t>Tipo de Certificador</t>
  </si>
  <si>
    <t>Certificación</t>
  </si>
  <si>
    <t>Ciudad y Código Postal</t>
  </si>
  <si>
    <t>Módulo de garantías requerido</t>
  </si>
  <si>
    <t>Contacto para preguntas sobre el certificado</t>
  </si>
  <si>
    <t>Enviado a</t>
  </si>
  <si>
    <t>Distribuidor</t>
  </si>
  <si>
    <t>Nombre del Distribuidor</t>
  </si>
  <si>
    <t>Información adicional</t>
  </si>
  <si>
    <t>Seleccione</t>
  </si>
  <si>
    <t>Otro, por favor explicar &gt;&gt;</t>
  </si>
  <si>
    <t>Supervisor del proyecto</t>
  </si>
  <si>
    <t>Marca del cable</t>
  </si>
  <si>
    <t>Tipo del Cable</t>
  </si>
  <si>
    <t>Marca de la conectividad</t>
  </si>
  <si>
    <t>Tipo de la Conectividad</t>
  </si>
  <si>
    <t>Conectividad del panel de parcheo</t>
  </si>
  <si>
    <t>Conectividad de la toma de usuario</t>
  </si>
  <si>
    <t>Latiguillo terminado en un extremo</t>
  </si>
  <si>
    <t>Método de terminación</t>
  </si>
  <si>
    <t>Conectividad</t>
  </si>
  <si>
    <t>Nombre del software y su versión, utilizado para guardar los resultados</t>
  </si>
  <si>
    <t>Lado A</t>
  </si>
  <si>
    <t>Lado B</t>
  </si>
  <si>
    <t>Configuración de canal de 2, 3 o 4 conectores</t>
  </si>
  <si>
    <t xml:space="preserve">Otro </t>
  </si>
  <si>
    <t>Número de Teléfono</t>
  </si>
  <si>
    <t>Selección el idioma para el certificado y este formulario</t>
  </si>
  <si>
    <t>Fecha de envío del formulario</t>
  </si>
  <si>
    <t>Medio</t>
  </si>
  <si>
    <t>Este nombre se utilizará en el certificado como nombre de cliente</t>
  </si>
  <si>
    <t>Información de la instalación de fibra</t>
  </si>
  <si>
    <t>Información de la instalación de cobre</t>
  </si>
  <si>
    <t>Seleccione de la lista por favor</t>
  </si>
  <si>
    <t>Campo Obligatorio</t>
  </si>
  <si>
    <t>Archivado por el Instalador</t>
  </si>
  <si>
    <t>Traspasado al Cliente Final</t>
  </si>
  <si>
    <t>¿Dónde se guardan los documentos finales del proyecto?</t>
  </si>
  <si>
    <t>¿Están los certificadores calibrados?</t>
  </si>
  <si>
    <t>Información de certificación de fibra</t>
  </si>
  <si>
    <t>Linia badź kanał</t>
  </si>
  <si>
    <t>Typ kabla</t>
  </si>
  <si>
    <t>Typ osprzętu</t>
  </si>
  <si>
    <t>Strona - A</t>
  </si>
  <si>
    <t>Strona - B</t>
  </si>
  <si>
    <r>
      <t>Proszę wybrać język</t>
    </r>
    <r>
      <rPr>
        <sz val="10"/>
        <color indexed="10"/>
        <rFont val="Arial"/>
        <family val="2"/>
      </rPr>
      <t xml:space="preserve"> oraz</t>
    </r>
    <r>
      <rPr>
        <sz val="10"/>
        <rFont val="Arial"/>
        <family val="2"/>
      </rPr>
      <t xml:space="preserve"> </t>
    </r>
    <r>
      <rPr>
        <sz val="10"/>
        <color indexed="10"/>
        <rFont val="Arial"/>
        <family val="2"/>
      </rPr>
      <t>media</t>
    </r>
    <r>
      <rPr>
        <sz val="10"/>
        <rFont val="Arial"/>
        <family val="2"/>
      </rPr>
      <t xml:space="preserve"> i wypełnić wymagane pola</t>
    </r>
  </si>
  <si>
    <t>Información de certificación para enlaces</t>
  </si>
  <si>
    <t>Información de certificación de cross connects</t>
  </si>
  <si>
    <t>Si se requiere un certificado para los cross connect mande un formulario adicional.</t>
  </si>
  <si>
    <t>Cantidad de crossconects instalados</t>
  </si>
  <si>
    <t>Información del Crossconnect de cobre</t>
  </si>
  <si>
    <t>Seleccione de bajo su idioma y el medio, y complete las pestañas requeridas</t>
  </si>
  <si>
    <t>Canal de 2, 3 ou 4 conectores</t>
  </si>
  <si>
    <t>Endereço 1</t>
  </si>
  <si>
    <t>Endereço 2</t>
  </si>
  <si>
    <t>Rua e Número</t>
  </si>
  <si>
    <t>Solução de cablagem  Instalada</t>
  </si>
  <si>
    <t>Nome da empresa</t>
  </si>
  <si>
    <t>Contacto para esclarecimento de dúvidas</t>
  </si>
  <si>
    <t>Detalhes do cliente</t>
  </si>
  <si>
    <t>Nome do cliente</t>
  </si>
  <si>
    <t>Titulo a colocar no certificado</t>
  </si>
  <si>
    <t>Designação da empresa</t>
  </si>
  <si>
    <t xml:space="preserve">Endereço da empresa </t>
  </si>
  <si>
    <t>Data da instalação completa</t>
  </si>
  <si>
    <t>Data de inicio da Instalação</t>
  </si>
  <si>
    <t>Sistema Instalado</t>
  </si>
  <si>
    <t>Endereço do Instalador</t>
  </si>
  <si>
    <t>Nome da empresa instaladora</t>
  </si>
  <si>
    <t>Detalhes do instalador</t>
  </si>
  <si>
    <t>Referência da obra ( para colocar no certificado)</t>
  </si>
  <si>
    <t>Idoma</t>
  </si>
  <si>
    <t>Nome</t>
  </si>
  <si>
    <t>Número de links instalado</t>
  </si>
  <si>
    <t>Testes em permanente Link ou Canal</t>
  </si>
  <si>
    <t>Endereço do projecto</t>
  </si>
  <si>
    <t>Informações sobre o projecto</t>
  </si>
  <si>
    <t>Sector de Actividade</t>
  </si>
  <si>
    <t>Nome do supervisor de projecto</t>
  </si>
  <si>
    <t>Número de registo do Supervisor ( nº da sua certificação)</t>
  </si>
  <si>
    <t>Tipo de ficheiro de certificação</t>
  </si>
  <si>
    <t>Comprimento dos patchs cords</t>
  </si>
  <si>
    <t>Tipo de certificador</t>
  </si>
  <si>
    <t>Certificação</t>
  </si>
  <si>
    <t>Cidade + Código Postal</t>
  </si>
  <si>
    <t>Módulos da garantia pretendida</t>
  </si>
  <si>
    <t>Contacto das pessoas certificadas</t>
  </si>
  <si>
    <t>Enviar a</t>
  </si>
  <si>
    <t>Nome do distribuidor</t>
  </si>
  <si>
    <t>Informações adicionais</t>
  </si>
  <si>
    <t>Supervisor de projecto</t>
  </si>
  <si>
    <t>Marca do cabo</t>
  </si>
  <si>
    <t>Tipo de cabo</t>
  </si>
  <si>
    <t>Marca da Conectividade</t>
  </si>
  <si>
    <t>Tipo de Conectividade</t>
  </si>
  <si>
    <t>Conectividade do Painel</t>
  </si>
  <si>
    <t>Conectividade das tomadas do utilizador</t>
  </si>
  <si>
    <t>Patch terminado numa extermidade</t>
  </si>
  <si>
    <t>Cabo</t>
  </si>
  <si>
    <t>Painel de distribuição</t>
  </si>
  <si>
    <t>Tomadas</t>
  </si>
  <si>
    <t>Ponto de consolidação</t>
  </si>
  <si>
    <t>Cross-Connect ( Painel de representação)</t>
  </si>
  <si>
    <t>Metodo de terminação</t>
  </si>
  <si>
    <t>Conectividade</t>
  </si>
  <si>
    <t>Nome do Software e versão, utilizado para gravar os testes</t>
  </si>
  <si>
    <t>Configuração do Canal 2,3 ou 4</t>
  </si>
  <si>
    <t>Outro</t>
  </si>
  <si>
    <t>Número de telefone</t>
  </si>
  <si>
    <t>Selecione o idioma para o certificado e para este formulário</t>
  </si>
  <si>
    <t>Data de envio do formulário</t>
  </si>
  <si>
    <t>O nome a utilizar no certificado bem como o nome do cliente</t>
  </si>
  <si>
    <t xml:space="preserve">Informação da instalação de fibra </t>
  </si>
  <si>
    <t>Informação da instalação do cobre</t>
  </si>
  <si>
    <t>Selecciona da lista por favor</t>
  </si>
  <si>
    <t>Informação adicional</t>
  </si>
  <si>
    <t>Campo Obrigatório</t>
  </si>
  <si>
    <t>Arquivo para o instalador</t>
  </si>
  <si>
    <t>Passar ao cliente final</t>
  </si>
  <si>
    <t>Onde são guardados os documentos finais do projecto?</t>
  </si>
  <si>
    <t>O aparelho está calibrado?</t>
  </si>
  <si>
    <t>Informação da certificação de fibra</t>
  </si>
  <si>
    <t>Informação de certificação para links</t>
  </si>
  <si>
    <t>Informação de certificação para cross connect</t>
  </si>
  <si>
    <t>Se requere uma certificação para os Cross connect enviar um formulário adicional</t>
  </si>
  <si>
    <t>Quantidade de Cross Connect instalados</t>
  </si>
  <si>
    <t>Informação do Cross Connect de cobre</t>
  </si>
  <si>
    <t>Selecione seu idioma e média abaixo de forma a completar informações necessárias</t>
  </si>
  <si>
    <t>Select, choisi, auserwählt, prescelto, seleto, selecto, выбор, Επιλέξτε</t>
  </si>
  <si>
    <t>dd/mm/yyyy</t>
  </si>
  <si>
    <t>Form Version</t>
  </si>
  <si>
    <t>Language</t>
  </si>
  <si>
    <t>FormDate</t>
  </si>
  <si>
    <t>Customer Name</t>
  </si>
  <si>
    <t>Sector of Activity</t>
  </si>
  <si>
    <t>Certificate Customer Name</t>
  </si>
  <si>
    <t>Installation Start Date</t>
  </si>
  <si>
    <t>Installation Completion Date</t>
  </si>
  <si>
    <t>Job Reference</t>
  </si>
  <si>
    <t>Media</t>
  </si>
  <si>
    <t>Additional Information</t>
  </si>
  <si>
    <t>Installer Name</t>
  </si>
  <si>
    <t>Installer CSP Nr</t>
  </si>
  <si>
    <t>Surervisor Name</t>
  </si>
  <si>
    <t>Supervisor Nr</t>
  </si>
  <si>
    <t>DesignerName</t>
  </si>
  <si>
    <t>Distributor Name</t>
  </si>
  <si>
    <t>Send Name</t>
  </si>
  <si>
    <t>Send Company</t>
  </si>
  <si>
    <t>Contact Name</t>
  </si>
  <si>
    <t>Contact email</t>
  </si>
  <si>
    <t>Contact Phone</t>
  </si>
  <si>
    <t>Customer Street</t>
  </si>
  <si>
    <t>Customer Street Nr.</t>
  </si>
  <si>
    <t>Customer Address 1</t>
  </si>
  <si>
    <t>Customer Address 2</t>
  </si>
  <si>
    <t>Customer Town</t>
  </si>
  <si>
    <t>Customer PC</t>
  </si>
  <si>
    <t>Customer Country</t>
  </si>
  <si>
    <t>Installer Street</t>
  </si>
  <si>
    <t>Installer Street Nr.</t>
  </si>
  <si>
    <t>Installer Address 1</t>
  </si>
  <si>
    <t>Installer Address 2</t>
  </si>
  <si>
    <t>Installer Town</t>
  </si>
  <si>
    <t>Installer PC</t>
  </si>
  <si>
    <t>Installer Country</t>
  </si>
  <si>
    <t>Designer Street</t>
  </si>
  <si>
    <t>Designer Street Nr.</t>
  </si>
  <si>
    <t>Designer Address 1</t>
  </si>
  <si>
    <t>Designer Address 2</t>
  </si>
  <si>
    <t>Designer Town</t>
  </si>
  <si>
    <t>Designer PC</t>
  </si>
  <si>
    <t>Designer Country</t>
  </si>
  <si>
    <t>Send Street</t>
  </si>
  <si>
    <t>Send Street Nr.</t>
  </si>
  <si>
    <t>Send Address 1</t>
  </si>
  <si>
    <t>Send Address 2</t>
  </si>
  <si>
    <t>Send Town</t>
  </si>
  <si>
    <t>Send PC</t>
  </si>
  <si>
    <t>Send Country</t>
  </si>
  <si>
    <t>Warranty Module Required</t>
  </si>
  <si>
    <t>Channel Configuration</t>
  </si>
  <si>
    <t>Number of Links Installed</t>
  </si>
  <si>
    <t>Cable Brand</t>
  </si>
  <si>
    <t>Cable Type</t>
  </si>
  <si>
    <t>Patch PanelConnectivity Brand</t>
  </si>
  <si>
    <t>Patch Panel Connectivity Type</t>
  </si>
  <si>
    <t>Telecom Outlet Connectivity Brand</t>
  </si>
  <si>
    <t>Telecom Outlet Connectivity Type</t>
  </si>
  <si>
    <t>Consolidation Point Single-ended Patchcord Type</t>
  </si>
  <si>
    <t>Consolidation Point Connectivity Brand</t>
  </si>
  <si>
    <t>Consolidation Point Connectivity Type</t>
  </si>
  <si>
    <t>Cross-Connect Single-ended Patchcord Type</t>
  </si>
  <si>
    <t>Cross-Connect Connectivity Brand</t>
  </si>
  <si>
    <t>Cross-Connect Connectivity Type</t>
  </si>
  <si>
    <t>Tester Type</t>
  </si>
  <si>
    <t>Permanent Link or Channel</t>
  </si>
  <si>
    <t>Test Patch Cord Length</t>
  </si>
  <si>
    <t>Electronic Test File Type</t>
  </si>
  <si>
    <t>Connectivity Brand</t>
  </si>
  <si>
    <t>Connectivity Type</t>
  </si>
  <si>
    <t>Termination Method</t>
  </si>
  <si>
    <t>Software name and version used to save results</t>
  </si>
  <si>
    <t>Add_Warranty Module Required</t>
  </si>
  <si>
    <t>Add_Channel Configuration</t>
  </si>
  <si>
    <t>Add_Cable Brand</t>
  </si>
  <si>
    <t>Add_Cable Type</t>
  </si>
  <si>
    <t>Add_Patch PanelConnectivity Brand</t>
  </si>
  <si>
    <t>Add_Patch Panel Connectivity Type</t>
  </si>
  <si>
    <t>Add_Telecom Outlet Connectivity Brand</t>
  </si>
  <si>
    <t>Add_Telecom Outlet Connectivity Type</t>
  </si>
  <si>
    <t>Add_Consolidation Point Single-ended Patchcord Type</t>
  </si>
  <si>
    <t>Add_Consolidation Point Connectivity Brand</t>
  </si>
  <si>
    <t>Add_Consolidation Point Connectivity Type</t>
  </si>
  <si>
    <t>Add_Cross-Connect Single-ended Patchcord Type</t>
  </si>
  <si>
    <t>Add_Cross-Connect Connectivity Brand</t>
  </si>
  <si>
    <t>Add_Cross-Connect Connectivity Type</t>
  </si>
  <si>
    <t>Add_Tester Type</t>
  </si>
  <si>
    <t>Add_Permanent Link or Channel</t>
  </si>
  <si>
    <t>Add_Test Patch Cord Length</t>
  </si>
  <si>
    <t>Add_Electronic Test File Type</t>
  </si>
  <si>
    <t>Add_A_Connectivity Brand</t>
  </si>
  <si>
    <t>Add_A_Connectivity Type</t>
  </si>
  <si>
    <t>Add_A_Termination Method</t>
  </si>
  <si>
    <t>Add_B_Connectivity Brand</t>
  </si>
  <si>
    <t>Add_B_Connectivity Type</t>
  </si>
  <si>
    <t>Add_B_Termination Method</t>
  </si>
  <si>
    <t>Add_Software name and version used to save results</t>
  </si>
  <si>
    <t>English</t>
  </si>
  <si>
    <t>Français</t>
  </si>
  <si>
    <t>Deutsch</t>
  </si>
  <si>
    <t xml:space="preserve">Português </t>
  </si>
  <si>
    <t xml:space="preserve">Español </t>
  </si>
  <si>
    <t>Русский</t>
  </si>
  <si>
    <t>2, 3 or 4 Connector Channel</t>
  </si>
  <si>
    <t>Address 1</t>
  </si>
  <si>
    <t>Address 2</t>
  </si>
  <si>
    <t>Address Street + Nr.</t>
  </si>
  <si>
    <t>Cabling Solution Installed</t>
  </si>
  <si>
    <t>Company Name</t>
  </si>
  <si>
    <t>Contact for Certificate queries</t>
  </si>
  <si>
    <t>Country</t>
  </si>
  <si>
    <t>Customer Details</t>
  </si>
  <si>
    <t>Customer title to be used on certificate</t>
  </si>
  <si>
    <t>Date</t>
  </si>
  <si>
    <t>Design Company</t>
  </si>
  <si>
    <t>Design Company Address Street + Nr.</t>
  </si>
  <si>
    <t>Email</t>
  </si>
  <si>
    <t>Installed System</t>
  </si>
  <si>
    <t>Installer Address Street + Nr.</t>
  </si>
  <si>
    <t>Installer Company Name</t>
  </si>
  <si>
    <t>Installer Details</t>
  </si>
  <si>
    <t>Job Reference Number (For the certificate)</t>
  </si>
  <si>
    <t xml:space="preserve">Name </t>
  </si>
  <si>
    <t>Project Address Street + Nr.</t>
  </si>
  <si>
    <t>Project Information</t>
  </si>
  <si>
    <t>Project Supervisor's Name</t>
  </si>
  <si>
    <t>Testing</t>
  </si>
  <si>
    <t>Town + Postcode</t>
  </si>
  <si>
    <t>Send to</t>
  </si>
  <si>
    <t>Distributor</t>
  </si>
  <si>
    <t>Select</t>
  </si>
  <si>
    <t>Other, Please explain &gt;&gt;</t>
  </si>
  <si>
    <t>Project Supervisor</t>
  </si>
  <si>
    <t>Patch Panel Connectivity</t>
  </si>
  <si>
    <t>Telecom Outlet Connectivity</t>
  </si>
  <si>
    <t>Single-ended Patchcord Type</t>
  </si>
  <si>
    <t>Cable</t>
  </si>
  <si>
    <t>Consolidation point</t>
  </si>
  <si>
    <t>Connectivity</t>
  </si>
  <si>
    <t>A-Side</t>
  </si>
  <si>
    <t>B-Side</t>
  </si>
  <si>
    <t>2, 3 or 4 Connector Channel configuration</t>
  </si>
  <si>
    <t>Other</t>
  </si>
  <si>
    <t>Telephone Number</t>
  </si>
  <si>
    <t>Select Language to be used for this form and the certificate.</t>
  </si>
  <si>
    <t>Date the form is submitted.</t>
  </si>
  <si>
    <t>This name will be used on the certificate as the customer name.</t>
  </si>
  <si>
    <t>Fibre Installation Information</t>
  </si>
  <si>
    <t>Copper Installation Information</t>
  </si>
  <si>
    <t>Please select from list</t>
  </si>
  <si>
    <t>Additional information</t>
  </si>
  <si>
    <t>Countries</t>
  </si>
  <si>
    <t>LanguageRange</t>
  </si>
  <si>
    <t>Copper</t>
  </si>
  <si>
    <t>Fibre</t>
  </si>
  <si>
    <t>Interconnect - TO</t>
  </si>
  <si>
    <t>Crossconnect - TO</t>
  </si>
  <si>
    <t>LANmark-6 10G</t>
  </si>
  <si>
    <t>Interconnect - Consolidation Point - TO</t>
  </si>
  <si>
    <t>Crossconnect - Consolidation Point - TO</t>
  </si>
  <si>
    <t>U/UTP</t>
  </si>
  <si>
    <t>F/UTP</t>
  </si>
  <si>
    <t>LANmark-6</t>
  </si>
  <si>
    <t>F1/UTP</t>
  </si>
  <si>
    <t>LANmark-7</t>
  </si>
  <si>
    <t>U/FTP</t>
  </si>
  <si>
    <t>F/FTP</t>
  </si>
  <si>
    <t>S/FTP</t>
  </si>
  <si>
    <t>Patching</t>
  </si>
  <si>
    <t>LANmark-6 Stranded Cord</t>
  </si>
  <si>
    <t>EVO Unscreened</t>
  </si>
  <si>
    <t>EVO Unscreened for Stranded</t>
  </si>
  <si>
    <t>EVO Screened</t>
  </si>
  <si>
    <t>EVO Screened for Stranded</t>
  </si>
  <si>
    <t>GG45 Screened</t>
  </si>
  <si>
    <t>GG45 Screened for Stranded</t>
  </si>
  <si>
    <t>PCB Unscreened (110/LSA+)</t>
  </si>
  <si>
    <t>PCB Screened (110/LSA+)</t>
  </si>
  <si>
    <t>TESTERS</t>
  </si>
  <si>
    <t>Permanent Link or Channel test</t>
  </si>
  <si>
    <t>Permanent Link</t>
  </si>
  <si>
    <t>1 m</t>
  </si>
  <si>
    <t>Not Available</t>
  </si>
  <si>
    <t>Channel</t>
  </si>
  <si>
    <t>2 m</t>
  </si>
  <si>
    <t>Mix</t>
  </si>
  <si>
    <t>3 m</t>
  </si>
  <si>
    <t>.FLW (FLUKE)</t>
  </si>
  <si>
    <t>4 m</t>
  </si>
  <si>
    <t>5 m</t>
  </si>
  <si>
    <t>Method</t>
  </si>
  <si>
    <t>LANmark-OF</t>
  </si>
  <si>
    <t>LC</t>
  </si>
  <si>
    <t>Fusion Splicing</t>
  </si>
  <si>
    <t>SC</t>
  </si>
  <si>
    <t>Pre-term</t>
  </si>
  <si>
    <t>Test Results</t>
  </si>
  <si>
    <t>1m</t>
  </si>
  <si>
    <t>a</t>
  </si>
  <si>
    <t>OTDR (Optical Time Domain Reflectometer)</t>
  </si>
  <si>
    <t>2m</t>
  </si>
  <si>
    <t>b</t>
  </si>
  <si>
    <t>3m</t>
  </si>
  <si>
    <t>c</t>
  </si>
  <si>
    <t>4m</t>
  </si>
  <si>
    <t>5m</t>
  </si>
  <si>
    <t>Launch fibre and tail fibre</t>
  </si>
  <si>
    <t>Legend</t>
  </si>
  <si>
    <t>Land</t>
  </si>
  <si>
    <t>Страна</t>
  </si>
  <si>
    <t>Mandatory Field</t>
  </si>
  <si>
    <t>Kept by Installer</t>
  </si>
  <si>
    <t>Handed to End User</t>
  </si>
  <si>
    <t xml:space="preserve">As Built </t>
  </si>
  <si>
    <t>Where are As-Built documents kept?</t>
  </si>
  <si>
    <t>Yes</t>
  </si>
  <si>
    <t>No</t>
  </si>
  <si>
    <t>Calibration</t>
  </si>
  <si>
    <t>Are the testers used within calibration period ?</t>
  </si>
  <si>
    <t>Nederlands</t>
  </si>
  <si>
    <t>Norsk</t>
  </si>
  <si>
    <t>Polski</t>
  </si>
  <si>
    <t>Please Confirm</t>
  </si>
  <si>
    <t>English(US)</t>
  </si>
  <si>
    <t>Testing Information for Fibre</t>
  </si>
  <si>
    <t>Testing Information for Links</t>
  </si>
  <si>
    <t>Testing Information for Cross Connections</t>
  </si>
  <si>
    <t>Number of Cross Connects installed.</t>
  </si>
  <si>
    <t>Cu Crossconnect</t>
  </si>
  <si>
    <t>Please select your language and media below and complete the tabs needed</t>
  </si>
  <si>
    <t>Copper Crossconnect Information</t>
  </si>
  <si>
    <t>If a certificate is required for the crossconnects please submit a separate request.</t>
  </si>
  <si>
    <t>3 or 4 Connector Channel configuration</t>
  </si>
  <si>
    <t>LANmark-6A</t>
  </si>
  <si>
    <t>LANmark-7A</t>
  </si>
  <si>
    <t>LANmark-OF OM3</t>
  </si>
  <si>
    <t>LANmark-OF OM3 System</t>
  </si>
  <si>
    <t>LANmark-OF SM</t>
  </si>
  <si>
    <t>LANmark-OF SM System</t>
  </si>
  <si>
    <t>LANmark-6A Stranded Cord</t>
  </si>
  <si>
    <t>LANmark-OF OM4 System</t>
  </si>
  <si>
    <t>LANmark-7A Stranded Cord</t>
  </si>
  <si>
    <r>
      <t>2,3,4</t>
    </r>
    <r>
      <rPr>
        <sz val="10"/>
        <rFont val="宋体-PUA"/>
        <charset val="134"/>
      </rPr>
      <t>连接点信道</t>
    </r>
  </si>
  <si>
    <r>
      <t>地址</t>
    </r>
    <r>
      <rPr>
        <sz val="10"/>
        <rFont val="Arial"/>
        <family val="2"/>
      </rPr>
      <t>1</t>
    </r>
  </si>
  <si>
    <r>
      <t>地址</t>
    </r>
    <r>
      <rPr>
        <sz val="10"/>
        <rFont val="Arial"/>
        <family val="2"/>
      </rPr>
      <t>2</t>
    </r>
  </si>
  <si>
    <r>
      <rPr>
        <sz val="10"/>
        <rFont val="宋体-PUA"/>
        <charset val="134"/>
      </rPr>
      <t>地址</t>
    </r>
    <r>
      <rPr>
        <sz val="10"/>
        <rFont val="Arial"/>
        <family val="2"/>
      </rPr>
      <t xml:space="preserve"> </t>
    </r>
    <r>
      <rPr>
        <sz val="10"/>
        <rFont val="宋体-PUA"/>
        <charset val="134"/>
      </rPr>
      <t>街道</t>
    </r>
    <r>
      <rPr>
        <sz val="10"/>
        <rFont val="Arial"/>
        <family val="2"/>
      </rPr>
      <t>+</t>
    </r>
    <r>
      <rPr>
        <sz val="10"/>
        <rFont val="宋体-PUA"/>
        <charset val="134"/>
      </rPr>
      <t>门牌号</t>
    </r>
  </si>
  <si>
    <t>已安装的布线系统</t>
    <phoneticPr fontId="8" type="noConversion"/>
  </si>
  <si>
    <t>公司名称</t>
    <phoneticPr fontId="8" type="noConversion"/>
  </si>
  <si>
    <t>证书查询联系人</t>
    <phoneticPr fontId="8" type="noConversion"/>
  </si>
  <si>
    <t>国家</t>
    <phoneticPr fontId="8" type="noConversion"/>
  </si>
  <si>
    <t>耐克森 CSP（解决方案认证合作伙伴）号码</t>
    <phoneticPr fontId="8" type="noConversion"/>
  </si>
  <si>
    <t>客户信息</t>
    <phoneticPr fontId="8" type="noConversion"/>
  </si>
  <si>
    <t>客户名称</t>
    <phoneticPr fontId="8" type="noConversion"/>
  </si>
  <si>
    <t>客户在证书中使用的</t>
    <phoneticPr fontId="8" type="noConversion"/>
  </si>
  <si>
    <t>日期</t>
    <phoneticPr fontId="8" type="noConversion"/>
  </si>
  <si>
    <t>设计公司</t>
    <phoneticPr fontId="8" type="noConversion"/>
  </si>
  <si>
    <t>设计公司地址 街道+门牌号</t>
    <phoneticPr fontId="8" type="noConversion"/>
  </si>
  <si>
    <t>电子邮件</t>
    <phoneticPr fontId="8" type="noConversion"/>
  </si>
  <si>
    <t>竣工日期</t>
    <phoneticPr fontId="8" type="noConversion"/>
  </si>
  <si>
    <t>开工日期</t>
    <phoneticPr fontId="8" type="noConversion"/>
  </si>
  <si>
    <t>已安装的系统</t>
    <phoneticPr fontId="8" type="noConversion"/>
  </si>
  <si>
    <t>施工公司地址 街道+门牌号</t>
    <phoneticPr fontId="8" type="noConversion"/>
  </si>
  <si>
    <t>施工公司名称</t>
    <phoneticPr fontId="8" type="noConversion"/>
  </si>
  <si>
    <t>施工公司信息</t>
    <phoneticPr fontId="8" type="noConversion"/>
  </si>
  <si>
    <t>工作参考号（证书使用）</t>
    <phoneticPr fontId="8" type="noConversion"/>
  </si>
  <si>
    <t>语言</t>
    <phoneticPr fontId="8" type="noConversion"/>
  </si>
  <si>
    <t>姓名</t>
    <phoneticPr fontId="8" type="noConversion"/>
  </si>
  <si>
    <t>已安装链路数量</t>
    <phoneticPr fontId="8" type="noConversion"/>
  </si>
  <si>
    <t>永久链路或者信道</t>
    <phoneticPr fontId="8" type="noConversion"/>
  </si>
  <si>
    <t>项目地址 街道+门牌号</t>
    <phoneticPr fontId="8" type="noConversion"/>
  </si>
  <si>
    <t>项目信息</t>
    <phoneticPr fontId="8" type="noConversion"/>
  </si>
  <si>
    <t>活动部分</t>
    <phoneticPr fontId="8" type="noConversion"/>
  </si>
  <si>
    <t>项目主管姓名</t>
    <phoneticPr fontId="8" type="noConversion"/>
  </si>
  <si>
    <t>项目主管的耐克森认证工程师证书号</t>
    <phoneticPr fontId="8" type="noConversion"/>
  </si>
  <si>
    <t>电子测试文件类型</t>
    <phoneticPr fontId="8" type="noConversion"/>
  </si>
  <si>
    <t>测试跳线长度</t>
    <phoneticPr fontId="8" type="noConversion"/>
  </si>
  <si>
    <t>测试仪器类型</t>
    <phoneticPr fontId="8" type="noConversion"/>
  </si>
  <si>
    <t>测试</t>
    <phoneticPr fontId="8" type="noConversion"/>
  </si>
  <si>
    <r>
      <t>城镇</t>
    </r>
    <r>
      <rPr>
        <sz val="10"/>
        <rFont val="Arial"/>
        <family val="2"/>
      </rPr>
      <t>+</t>
    </r>
    <r>
      <rPr>
        <sz val="10"/>
        <rFont val="宋体"/>
        <charset val="134"/>
      </rPr>
      <t>邮政编码</t>
    </r>
  </si>
  <si>
    <t>质保等级</t>
    <phoneticPr fontId="8" type="noConversion"/>
  </si>
  <si>
    <t>证书查询联系</t>
    <phoneticPr fontId="8" type="noConversion"/>
  </si>
  <si>
    <t>发送到</t>
    <phoneticPr fontId="8" type="noConversion"/>
  </si>
  <si>
    <t>分销商</t>
    <phoneticPr fontId="8" type="noConversion"/>
  </si>
  <si>
    <t>分销商名称</t>
    <phoneticPr fontId="8" type="noConversion"/>
  </si>
  <si>
    <t>更多信息</t>
    <phoneticPr fontId="8" type="noConversion"/>
  </si>
  <si>
    <t>选择</t>
    <phoneticPr fontId="8" type="noConversion"/>
  </si>
  <si>
    <t>项目主管</t>
    <phoneticPr fontId="8" type="noConversion"/>
  </si>
  <si>
    <t>线缆品牌</t>
    <phoneticPr fontId="8" type="noConversion"/>
  </si>
  <si>
    <t>线缆类型</t>
    <phoneticPr fontId="8" type="noConversion"/>
  </si>
  <si>
    <t>连接器品牌</t>
    <phoneticPr fontId="8" type="noConversion"/>
  </si>
  <si>
    <t>连接器类型</t>
    <phoneticPr fontId="8" type="noConversion"/>
  </si>
  <si>
    <t>配线架类型</t>
    <phoneticPr fontId="8" type="noConversion"/>
  </si>
  <si>
    <t>面板类型</t>
    <phoneticPr fontId="8" type="noConversion"/>
  </si>
  <si>
    <t>单端跳线类型</t>
    <phoneticPr fontId="8" type="noConversion"/>
  </si>
  <si>
    <t>线缆</t>
    <phoneticPr fontId="8" type="noConversion"/>
  </si>
  <si>
    <t>端接方法</t>
    <phoneticPr fontId="8" type="noConversion"/>
  </si>
  <si>
    <t>连接</t>
    <phoneticPr fontId="8" type="noConversion"/>
  </si>
  <si>
    <t>用于存储结果的软件名称和版本</t>
    <phoneticPr fontId="8" type="noConversion"/>
  </si>
  <si>
    <r>
      <t>A</t>
    </r>
    <r>
      <rPr>
        <sz val="10"/>
        <rFont val="宋体"/>
        <charset val="134"/>
      </rPr>
      <t>面</t>
    </r>
  </si>
  <si>
    <r>
      <t>B</t>
    </r>
    <r>
      <rPr>
        <sz val="10"/>
        <rFont val="宋体"/>
        <charset val="134"/>
      </rPr>
      <t>面</t>
    </r>
  </si>
  <si>
    <r>
      <t>2,3</t>
    </r>
    <r>
      <rPr>
        <sz val="10"/>
        <rFont val="宋体"/>
        <charset val="134"/>
      </rPr>
      <t>或者</t>
    </r>
    <r>
      <rPr>
        <sz val="10"/>
        <rFont val="Arial"/>
        <family val="2"/>
      </rPr>
      <t>4</t>
    </r>
    <r>
      <rPr>
        <sz val="10"/>
        <rFont val="宋体"/>
        <charset val="134"/>
      </rPr>
      <t>个连接器的信道设置</t>
    </r>
  </si>
  <si>
    <t>电话号码</t>
    <phoneticPr fontId="8" type="noConversion"/>
  </si>
  <si>
    <t>选择语言用于此表格和证书</t>
    <phoneticPr fontId="8" type="noConversion"/>
  </si>
  <si>
    <t>填表日期</t>
    <phoneticPr fontId="8" type="noConversion"/>
  </si>
  <si>
    <t>类型</t>
    <phoneticPr fontId="8" type="noConversion"/>
  </si>
  <si>
    <t>这个名字作为客户名字用在证书中</t>
    <phoneticPr fontId="8" type="noConversion"/>
  </si>
  <si>
    <t>光缆安装信息</t>
    <phoneticPr fontId="8" type="noConversion"/>
  </si>
  <si>
    <t>铜缆安装信息</t>
    <phoneticPr fontId="8" type="noConversion"/>
  </si>
  <si>
    <t>请从列表中选择</t>
    <phoneticPr fontId="8" type="noConversion"/>
  </si>
  <si>
    <t>图例</t>
    <phoneticPr fontId="8" type="noConversion"/>
  </si>
  <si>
    <t>强制范畴</t>
    <phoneticPr fontId="8" type="noConversion"/>
  </si>
  <si>
    <t>交由安装</t>
    <phoneticPr fontId="8" type="noConversion"/>
  </si>
  <si>
    <t>移交最终用户</t>
    <phoneticPr fontId="8" type="noConversion"/>
  </si>
  <si>
    <t>竣工文件保存在哪?</t>
    <phoneticPr fontId="8" type="noConversion"/>
  </si>
  <si>
    <r>
      <t>测试仪器是在校准期内</t>
    </r>
    <r>
      <rPr>
        <sz val="10"/>
        <rFont val="Arial"/>
        <family val="2"/>
      </rPr>
      <t>?</t>
    </r>
  </si>
  <si>
    <t>光缆测试信息</t>
    <phoneticPr fontId="8" type="noConversion"/>
  </si>
  <si>
    <t>链路连接测试信息</t>
    <phoneticPr fontId="8" type="noConversion"/>
  </si>
  <si>
    <t>交叉连接测试信息</t>
    <phoneticPr fontId="8" type="noConversion"/>
  </si>
  <si>
    <r>
      <t>如果交叉连接需要证书</t>
    </r>
    <r>
      <rPr>
        <sz val="10"/>
        <rFont val="Arial"/>
        <family val="2"/>
      </rPr>
      <t>,</t>
    </r>
    <r>
      <rPr>
        <sz val="10"/>
        <rFont val="宋体"/>
        <charset val="134"/>
      </rPr>
      <t>请单独递交需求</t>
    </r>
    <r>
      <rPr>
        <sz val="10"/>
        <rFont val="Arial"/>
        <family val="2"/>
      </rPr>
      <t>.</t>
    </r>
  </si>
  <si>
    <t>已安装的交叉连接数量</t>
    <phoneticPr fontId="8" type="noConversion"/>
  </si>
  <si>
    <t>铜缆交叉连接信息</t>
    <phoneticPr fontId="8" type="noConversion"/>
  </si>
  <si>
    <t>1-铜链路</t>
    <phoneticPr fontId="8" type="noConversion"/>
  </si>
  <si>
    <t>2-铜交叉连接</t>
    <phoneticPr fontId="8" type="noConversion"/>
  </si>
  <si>
    <t>3-光缆</t>
    <phoneticPr fontId="8" type="noConversion"/>
  </si>
  <si>
    <t>文件材料</t>
    <phoneticPr fontId="8" type="noConversion"/>
  </si>
  <si>
    <t>中国的</t>
  </si>
  <si>
    <t>Select, choisi, auserwählt, prescelto, seleto, selecto, выбор, Επιλέξτε, 选择</t>
  </si>
  <si>
    <t>대한민국</t>
    <phoneticPr fontId="8" type="noConversion"/>
  </si>
  <si>
    <t>2, 3 또는 4 커넥터 채널</t>
    <phoneticPr fontId="8" type="noConversion"/>
  </si>
  <si>
    <t>주소 1</t>
    <phoneticPr fontId="8" type="noConversion"/>
  </si>
  <si>
    <t>주소 2</t>
    <phoneticPr fontId="8" type="noConversion"/>
  </si>
  <si>
    <t>나머지 상세 주소</t>
    <phoneticPr fontId="8" type="noConversion"/>
  </si>
  <si>
    <t xml:space="preserve">설치된 케이블링 솔루션 </t>
    <phoneticPr fontId="8" type="noConversion"/>
  </si>
  <si>
    <t>회사명</t>
    <phoneticPr fontId="8" type="noConversion"/>
  </si>
  <si>
    <t>인증관련 문의를 위한 연락처</t>
    <phoneticPr fontId="8" type="noConversion"/>
  </si>
  <si>
    <t>국가</t>
    <phoneticPr fontId="8" type="noConversion"/>
  </si>
  <si>
    <t>넥상스 CSP(인증 솔루션 파트너) 번호</t>
    <phoneticPr fontId="8" type="noConversion"/>
  </si>
  <si>
    <t>고객 세부 정보</t>
    <phoneticPr fontId="8" type="noConversion"/>
  </si>
  <si>
    <t>고객 명</t>
    <phoneticPr fontId="8" type="noConversion"/>
  </si>
  <si>
    <t xml:space="preserve">보증서에 사용될 고객 명 </t>
    <phoneticPr fontId="8" type="noConversion"/>
  </si>
  <si>
    <t>일자</t>
    <phoneticPr fontId="8" type="noConversion"/>
  </si>
  <si>
    <t>설계 회사</t>
    <phoneticPr fontId="8" type="noConversion"/>
  </si>
  <si>
    <t>설계 회사 주소</t>
    <phoneticPr fontId="8" type="noConversion"/>
  </si>
  <si>
    <t>이메일</t>
    <phoneticPr fontId="8" type="noConversion"/>
  </si>
  <si>
    <t>설치 완료 일</t>
    <phoneticPr fontId="8" type="noConversion"/>
  </si>
  <si>
    <t>설치 시작 일</t>
    <phoneticPr fontId="8" type="noConversion"/>
  </si>
  <si>
    <t>설치 시스템</t>
    <phoneticPr fontId="8" type="noConversion"/>
  </si>
  <si>
    <t>시공사 주소</t>
    <phoneticPr fontId="8" type="noConversion"/>
  </si>
  <si>
    <t>시공사 명</t>
    <phoneticPr fontId="8" type="noConversion"/>
  </si>
  <si>
    <t>시공사 세부 정보</t>
    <phoneticPr fontId="8" type="noConversion"/>
  </si>
  <si>
    <t xml:space="preserve">(인증서를 위한) 작업 참조 번호  </t>
    <phoneticPr fontId="8" type="noConversion"/>
  </si>
  <si>
    <t>언어</t>
    <phoneticPr fontId="8" type="noConversion"/>
  </si>
  <si>
    <t>성명</t>
    <phoneticPr fontId="8" type="noConversion"/>
  </si>
  <si>
    <t>설치된 링크 수</t>
    <phoneticPr fontId="8" type="noConversion"/>
  </si>
  <si>
    <t>프로젝트 주소</t>
    <phoneticPr fontId="8" type="noConversion"/>
  </si>
  <si>
    <t>프로젝트 정보</t>
    <phoneticPr fontId="8" type="noConversion"/>
  </si>
  <si>
    <t>주 활동 분야</t>
    <phoneticPr fontId="8" type="noConversion"/>
  </si>
  <si>
    <t>프로젝트 수퍼바이저 이름</t>
    <phoneticPr fontId="8" type="noConversion"/>
  </si>
  <si>
    <t>수퍼바이저의 넥상스 등록 번호</t>
    <phoneticPr fontId="8" type="noConversion"/>
  </si>
  <si>
    <t>테스트 파일 타입</t>
    <phoneticPr fontId="8" type="noConversion"/>
  </si>
  <si>
    <t>테스트 패치코드 길이</t>
    <phoneticPr fontId="8" type="noConversion"/>
  </si>
  <si>
    <t>테스터기 종류</t>
    <phoneticPr fontId="8" type="noConversion"/>
  </si>
  <si>
    <t>시험</t>
    <phoneticPr fontId="8" type="noConversion"/>
  </si>
  <si>
    <t>도시 + 우편번호</t>
    <phoneticPr fontId="8" type="noConversion"/>
  </si>
  <si>
    <t>요청 품질 보증서 모듈</t>
    <phoneticPr fontId="8" type="noConversion"/>
  </si>
  <si>
    <t>인증 관련 문의를 위한 연락처</t>
    <phoneticPr fontId="8" type="noConversion"/>
  </si>
  <si>
    <t>보낼 곳</t>
    <phoneticPr fontId="8" type="noConversion"/>
  </si>
  <si>
    <t>총판</t>
    <phoneticPr fontId="8" type="noConversion"/>
  </si>
  <si>
    <t>총판사 명</t>
    <phoneticPr fontId="8" type="noConversion"/>
  </si>
  <si>
    <t>추가 정보</t>
    <phoneticPr fontId="8" type="noConversion"/>
  </si>
  <si>
    <t>선택</t>
    <phoneticPr fontId="8" type="noConversion"/>
  </si>
  <si>
    <t>프로젝트 수퍼바이저</t>
    <phoneticPr fontId="8" type="noConversion"/>
  </si>
  <si>
    <t>케이블 브랜드</t>
    <phoneticPr fontId="8" type="noConversion"/>
  </si>
  <si>
    <t>케이블 종류</t>
    <phoneticPr fontId="8" type="noConversion"/>
  </si>
  <si>
    <t>접속자재 브랜드</t>
    <phoneticPr fontId="8" type="noConversion"/>
  </si>
  <si>
    <t>접속자재 종류</t>
    <phoneticPr fontId="8" type="noConversion"/>
  </si>
  <si>
    <t>패치판넬 접속자재</t>
    <phoneticPr fontId="8" type="noConversion"/>
  </si>
  <si>
    <t>통신 아울렛 접속자재</t>
    <phoneticPr fontId="8" type="noConversion"/>
  </si>
  <si>
    <t>싱글엔드 패치코드 타입(Single-ended patchcord)</t>
    <phoneticPr fontId="8" type="noConversion"/>
  </si>
  <si>
    <t>케이블</t>
    <phoneticPr fontId="8" type="noConversion"/>
  </si>
  <si>
    <t>종단처리(Temination) 방법</t>
    <phoneticPr fontId="8" type="noConversion"/>
  </si>
  <si>
    <t>접속자재</t>
    <phoneticPr fontId="8" type="noConversion"/>
  </si>
  <si>
    <t>결과 저장 소프트웨어 버전과 이름</t>
    <phoneticPr fontId="8" type="noConversion"/>
  </si>
  <si>
    <t>2, 3 또는 4 커넥터 채널 구성</t>
    <phoneticPr fontId="8" type="noConversion"/>
  </si>
  <si>
    <t>전화 번호</t>
    <phoneticPr fontId="8" type="noConversion"/>
  </si>
  <si>
    <t>본 양식과 인증서에서 사용될 언어 선택</t>
    <phoneticPr fontId="8" type="noConversion"/>
  </si>
  <si>
    <t>양식 제출 일자</t>
    <phoneticPr fontId="8" type="noConversion"/>
  </si>
  <si>
    <t>미디어</t>
    <phoneticPr fontId="8" type="noConversion"/>
  </si>
  <si>
    <t>이 이름은 인증서에서 고객명으로 사용될 것입니다</t>
    <phoneticPr fontId="8" type="noConversion"/>
  </si>
  <si>
    <t>광통신 LAN케이블 설치 정보</t>
    <phoneticPr fontId="6" type="noConversion"/>
  </si>
  <si>
    <t>동통신 LAN케이블 설치 정보</t>
    <phoneticPr fontId="6" type="noConversion"/>
  </si>
  <si>
    <t>리스트에서 선택 하세요</t>
    <phoneticPr fontId="8" type="noConversion"/>
  </si>
  <si>
    <t>추가정보</t>
    <phoneticPr fontId="8" type="noConversion"/>
  </si>
  <si>
    <t>범례</t>
    <phoneticPr fontId="8" type="noConversion"/>
  </si>
  <si>
    <t>필수 기입 란</t>
    <phoneticPr fontId="8" type="noConversion"/>
  </si>
  <si>
    <t>시공사에서 보관</t>
    <phoneticPr fontId="8" type="noConversion"/>
  </si>
  <si>
    <t>고객에게 제출</t>
    <phoneticPr fontId="8" type="noConversion"/>
  </si>
  <si>
    <t>준공서류는 어디에 보관 되었나요?</t>
    <phoneticPr fontId="8" type="noConversion"/>
  </si>
  <si>
    <t>시험에 사용된 테스터기는 보정 보증기간 안에 있었나요?</t>
    <phoneticPr fontId="8" type="noConversion"/>
  </si>
  <si>
    <t>광케이블 테스트 정보</t>
    <phoneticPr fontId="8" type="noConversion"/>
  </si>
  <si>
    <t>링크 테스트 정보</t>
    <phoneticPr fontId="8" type="noConversion"/>
  </si>
  <si>
    <t>크로스 커넥션 테스트 정보</t>
    <phoneticPr fontId="8" type="noConversion"/>
  </si>
  <si>
    <t>만약 크로스 커넥션의 인증서가 필요하면 별도로 신청 하기 바랍니다</t>
    <phoneticPr fontId="8" type="noConversion"/>
  </si>
  <si>
    <t>설치된 크로스커넥션의 수</t>
    <phoneticPr fontId="8" type="noConversion"/>
  </si>
  <si>
    <t>동통신 LAN케이블 크로스커넥션 정보</t>
    <phoneticPr fontId="8" type="noConversion"/>
  </si>
  <si>
    <t>10 - Telecom &amp; Internet</t>
  </si>
  <si>
    <t>11 - Services &amp; Consultancy</t>
  </si>
  <si>
    <t>12 - Transport</t>
  </si>
  <si>
    <t>11 - Services &amp; Consultance</t>
  </si>
  <si>
    <t>1 - Liens Cuivre</t>
  </si>
  <si>
    <t>Congo, Popular Republic of</t>
  </si>
  <si>
    <t>Serbia and Montenegro</t>
  </si>
  <si>
    <t>Bonaire</t>
  </si>
  <si>
    <t>Congo (Democratic Republic of)</t>
  </si>
  <si>
    <t>Curacao</t>
  </si>
  <si>
    <t>Iran</t>
  </si>
  <si>
    <t>Ivory Coast</t>
  </si>
  <si>
    <t>Kosovo</t>
  </si>
  <si>
    <t>Laos</t>
  </si>
  <si>
    <t>Libya</t>
  </si>
  <si>
    <t>Macedonia</t>
  </si>
  <si>
    <t>Micronesia</t>
  </si>
  <si>
    <t>Moldova</t>
  </si>
  <si>
    <t>Palestine</t>
  </si>
  <si>
    <t>Saba</t>
  </si>
  <si>
    <t>Saint Barthélemy</t>
  </si>
  <si>
    <t>Saint Martin (French part)</t>
  </si>
  <si>
    <t>Sint Maarten (Dutch part) &amp; Curacao</t>
  </si>
  <si>
    <t>St. Eustatius</t>
  </si>
  <si>
    <t>Syria</t>
  </si>
  <si>
    <t>Tanzania</t>
  </si>
  <si>
    <t>Virgin Islands British</t>
  </si>
  <si>
    <t>Virgin Islands U.S.</t>
  </si>
  <si>
    <t>East Timor</t>
  </si>
  <si>
    <t>Færø Islands</t>
  </si>
  <si>
    <t>Korea, North</t>
  </si>
  <si>
    <t>Korea, South</t>
  </si>
  <si>
    <t>Vatican City State</t>
  </si>
  <si>
    <t>11 - Serviços &amp; Consultadoria</t>
  </si>
  <si>
    <t>North Korea</t>
  </si>
  <si>
    <t>Removed from country list 01/08/14:</t>
  </si>
  <si>
    <t>11 - Dienstleistungen und Beratung</t>
  </si>
  <si>
    <t>10 - Telekommunikation &amp; Internet</t>
  </si>
  <si>
    <t>11 - Servicios y Consultoría</t>
  </si>
  <si>
    <t>11 - Сервис и консалтинг</t>
  </si>
  <si>
    <t>11 - Service &amp; Consultancy</t>
  </si>
  <si>
    <t>11 - Doradztwo i Usługi</t>
  </si>
  <si>
    <t>11 - Tjänster och Konsulter</t>
  </si>
  <si>
    <t>11 - Service og konsulenttjenester</t>
  </si>
  <si>
    <t>11 - 서비스 &amp; 컨설팅</t>
  </si>
  <si>
    <t>11 - 服务和咨询</t>
  </si>
  <si>
    <t>12 - Transporte</t>
  </si>
  <si>
    <t>10 - Telecomunicaciones e Internet</t>
  </si>
  <si>
    <t>10 - Telecom e Internet</t>
  </si>
  <si>
    <t>10 - Telecom og Internett</t>
  </si>
  <si>
    <t>10 - Telekom och Internet</t>
  </si>
  <si>
    <t>10 - Telekomunikacyjnych i Internetu</t>
  </si>
  <si>
    <t>12 - Transportu</t>
  </si>
  <si>
    <t>기타</t>
  </si>
  <si>
    <t>其他</t>
  </si>
  <si>
    <t>10 - 텔레콤 &amp; 인터넷</t>
  </si>
  <si>
    <t>12 - Транспорт</t>
  </si>
  <si>
    <t>10 - Телекоммуникационные и интернет</t>
  </si>
  <si>
    <t>De electronische testresultaten maken deel uit van de aanvraag voor garantiecertificatie.</t>
  </si>
  <si>
    <t>Gelieve te bevestigen</t>
  </si>
  <si>
    <t>De desbestreffende installatierichtlijnen en testprocedures werden nageleefd.</t>
  </si>
  <si>
    <t>Het aantal opgenomen testresultaten is gelijk aan het aantal links waarvoor een garantiecertificaat wordt gevraagd en ze hebben allemaal een PASS resultaat zonder dubbele kabel-id's of metingen.</t>
  </si>
  <si>
    <t>Bitte bestätigen</t>
  </si>
  <si>
    <t>Veuillez confirmer</t>
  </si>
  <si>
    <t>Favor confirmar</t>
  </si>
  <si>
    <t>Potwierdź</t>
  </si>
  <si>
    <t>Please confirm</t>
  </si>
  <si>
    <t>请确认</t>
  </si>
  <si>
    <t>Bosnia-Herzegovina</t>
  </si>
  <si>
    <t>Holy See(Vatican city state)</t>
  </si>
  <si>
    <t>not in SQL database</t>
  </si>
  <si>
    <t>Unites States Minor Outlying Islands</t>
  </si>
  <si>
    <t>asked to be removed dd 23/7/14</t>
  </si>
  <si>
    <t>now Macedonia</t>
  </si>
  <si>
    <t>see Vatican city state</t>
  </si>
  <si>
    <t>till 1992</t>
  </si>
  <si>
    <t>LC APC</t>
  </si>
  <si>
    <t>SC APC</t>
  </si>
  <si>
    <t>Panel to Panel</t>
  </si>
  <si>
    <t>Connectivity at Patch Panel side</t>
  </si>
  <si>
    <t>Connectivity at Cross-connect panel (Service Presentation panel)</t>
  </si>
  <si>
    <t>Connectivity at Consolidation Point side</t>
  </si>
  <si>
    <t>Remember to extend named range "LanguageChoice" if you go below Row 125</t>
  </si>
  <si>
    <t>Please use ONE submission form per type of media !!!</t>
  </si>
  <si>
    <t>Please use ONE submission form per type of media and per channel configuration !!!</t>
  </si>
  <si>
    <t>Please use ONE submission form per type of media and per fibre type !!!</t>
  </si>
  <si>
    <t>This form is a warranty submission for one type of media only.</t>
  </si>
  <si>
    <t>Gelieve één aanvraagformulier per type media te gebruiken !!!</t>
  </si>
  <si>
    <t>Gelieve één aanvraagformulier per type media en per channel configuratie te gebruiken !!!</t>
  </si>
  <si>
    <t>Gelieve één aanvraagformulier per type media en per type glasvezel te gebruiken !!!</t>
  </si>
  <si>
    <t>01 - N/A Multiple Sectors</t>
  </si>
  <si>
    <t>02 - Defense &amp; Security</t>
  </si>
  <si>
    <t>03 - Education</t>
  </si>
  <si>
    <t>04 - Finance &amp; Insurance</t>
  </si>
  <si>
    <t>05 - Government</t>
  </si>
  <si>
    <t>06 - Health</t>
  </si>
  <si>
    <t>07 - Tourism</t>
  </si>
  <si>
    <t>08 - Industry Sector</t>
  </si>
  <si>
    <t>09 - Media &amp; Entertainment</t>
  </si>
  <si>
    <t>09 - Media &amp; Loisirs</t>
  </si>
  <si>
    <t>08 - Industrie</t>
  </si>
  <si>
    <t>07 - Tourisme</t>
  </si>
  <si>
    <t>06 - Santé</t>
  </si>
  <si>
    <t>05 - Gouvernement</t>
  </si>
  <si>
    <t>04 - Finances &amp; Assurances</t>
  </si>
  <si>
    <t>03 - Etudes</t>
  </si>
  <si>
    <t xml:space="preserve">01 - Autres </t>
  </si>
  <si>
    <t>01 - Andere</t>
  </si>
  <si>
    <t>02 - Militär &amp; Sicherheit</t>
  </si>
  <si>
    <t>05 - Regierung</t>
  </si>
  <si>
    <t>02 - Defesa &amp; Segurança</t>
  </si>
  <si>
    <t>01 - Outro</t>
  </si>
  <si>
    <t>03 - Educação</t>
  </si>
  <si>
    <t>04 - Finanças &amp; Seguros</t>
  </si>
  <si>
    <t>05 - Governo</t>
  </si>
  <si>
    <t>06 - Saúde</t>
  </si>
  <si>
    <t>07 - Turismo</t>
  </si>
  <si>
    <t>08 - Indústria</t>
  </si>
  <si>
    <t>09 - Mídia e Entretenimento</t>
  </si>
  <si>
    <t>01 - Otro</t>
  </si>
  <si>
    <t>02 - Defensa y Seguridad</t>
  </si>
  <si>
    <t>03 - Educación</t>
  </si>
  <si>
    <t>04 - Finanzas &amp; Seguros</t>
  </si>
  <si>
    <t>05 - Gobierno</t>
  </si>
  <si>
    <t>06 - Sanidad</t>
  </si>
  <si>
    <t>08 - Industria</t>
  </si>
  <si>
    <t>09 - Medios de comunicación y entretenimiento</t>
  </si>
  <si>
    <t>02 - Защита и безопасность</t>
  </si>
  <si>
    <t>03 - Oбразование</t>
  </si>
  <si>
    <t>04 - Финансы и страхование</t>
  </si>
  <si>
    <t>05 - Государство</t>
  </si>
  <si>
    <t>07 - Туризм</t>
  </si>
  <si>
    <t>08 - Промышленность</t>
  </si>
  <si>
    <t>09 - Средства массовой информации и Развлечения</t>
  </si>
  <si>
    <t>02 - Defensie &amp; Veiligheid</t>
  </si>
  <si>
    <t>03 - Onderwijs</t>
  </si>
  <si>
    <t>04 - Financiën &amp; Verzekeringen</t>
  </si>
  <si>
    <t>05 - Regering</t>
  </si>
  <si>
    <t>06 - Gezondheidszorg</t>
  </si>
  <si>
    <t>07 - Toerisme</t>
  </si>
  <si>
    <t>09 - Media &amp; Amusement</t>
  </si>
  <si>
    <t>01 - Inne</t>
  </si>
  <si>
    <t xml:space="preserve">02 - Obrona i bezpieczeństwo </t>
  </si>
  <si>
    <t>03 - Szkolnictwo</t>
  </si>
  <si>
    <t>04 - Finanse i ubezpieczenia</t>
  </si>
  <si>
    <t>05 - Instytucje rządowe</t>
  </si>
  <si>
    <t>06 - Opieka zdrowotna</t>
  </si>
  <si>
    <t>07 - Turystyka</t>
  </si>
  <si>
    <t>08 - Przemysł</t>
  </si>
  <si>
    <t>09 - Media i Rozrywka</t>
  </si>
  <si>
    <t>01 - Annat</t>
  </si>
  <si>
    <t>01 - Annet</t>
  </si>
  <si>
    <t>02 - Försvar och Säkerhet</t>
  </si>
  <si>
    <t>03 - Utbildning</t>
  </si>
  <si>
    <t>04 - Finans och Försäkring</t>
  </si>
  <si>
    <t>05 - Statlig förvaltning</t>
  </si>
  <si>
    <t>06 - Vård/omsorg</t>
  </si>
  <si>
    <t>07 - Turism</t>
  </si>
  <si>
    <t>08 - Industri</t>
  </si>
  <si>
    <t>09 - Media och Underhållning</t>
  </si>
  <si>
    <t>02 - Forsvar og sikkerhet</t>
  </si>
  <si>
    <t>03 - Utdanning</t>
  </si>
  <si>
    <t>06 - Helseforetak</t>
  </si>
  <si>
    <t>07 - Turisme</t>
  </si>
  <si>
    <t>09 - Media og Underholdning</t>
  </si>
  <si>
    <t>06 - Healthcare</t>
  </si>
  <si>
    <t>08 - Industry</t>
  </si>
  <si>
    <t>01 - 기타</t>
  </si>
  <si>
    <t>02 - 국방 &amp; 안보</t>
  </si>
  <si>
    <t>03 - 교육</t>
  </si>
  <si>
    <t>04 - 금융 &amp; 보험</t>
  </si>
  <si>
    <t>06 - 의료</t>
  </si>
  <si>
    <t>07 - 관광</t>
  </si>
  <si>
    <t>08 - 산업</t>
  </si>
  <si>
    <t>09 - 미디어 &amp; 엔터테인먼트</t>
  </si>
  <si>
    <t>01 - 其他</t>
  </si>
  <si>
    <t>02 - 国防和安全</t>
  </si>
  <si>
    <t>03 - 教育</t>
  </si>
  <si>
    <t>04 - 金融和保险</t>
  </si>
  <si>
    <t>05 - 政府</t>
  </si>
  <si>
    <t>06 - 医疗</t>
  </si>
  <si>
    <t>07 - 旅游业</t>
  </si>
  <si>
    <t>08 - 工业</t>
  </si>
  <si>
    <t>09 - 媒体和娱乐</t>
  </si>
  <si>
    <t xml:space="preserve">Send to : </t>
  </si>
  <si>
    <t xml:space="preserve">Zenden naar : </t>
  </si>
  <si>
    <t>Enviar para :</t>
  </si>
  <si>
    <t>FLUKE DSX-5000</t>
  </si>
  <si>
    <t xml:space="preserve">A envoyer à : </t>
  </si>
  <si>
    <t>01 - N/A mehrere Segmente</t>
  </si>
  <si>
    <t>03 - Bildungswesen</t>
  </si>
  <si>
    <t>04 - Finanzen &amp; Versicherungen</t>
  </si>
  <si>
    <t>06 - Gesundheitswesen</t>
  </si>
  <si>
    <t>07 - Touristik</t>
  </si>
  <si>
    <t>09 - Medien &amp; Entertainment</t>
  </si>
  <si>
    <t>12 - Transport &amp; Logistik</t>
  </si>
  <si>
    <t>Dieser Garantieantrag beinhaltet nur einen einzigen Medientyp (z.B. nur LWL ODER Kupfer)</t>
  </si>
  <si>
    <t>Die elektrischen Messungen liegen dem Antrag bei.</t>
  </si>
  <si>
    <t>Die jeweiligen Installationsrichtlinien und Anweisungen zur Feldmessung werden berücksichtigt.</t>
  </si>
  <si>
    <t>Die Anzahl der Messungen ist identisch mit der Anzahl der Links, die beantragt werden und alle haben ein "Pass" und weisen keine doppelten Kabel-Ids auf.</t>
  </si>
  <si>
    <t>Steckverbinder der Patchpanel Seite</t>
  </si>
  <si>
    <t>Steckverbinder am Cross-Connect Panel</t>
  </si>
  <si>
    <t>Dokumentation</t>
  </si>
  <si>
    <t xml:space="preserve">Senden an : </t>
  </si>
  <si>
    <t>Bitte verwenden Sie EIN Antragsformular je Verkabelungstypus  (z.B. LWL oder Kupfer) !!!</t>
  </si>
  <si>
    <t>Bitte verwenden Sie EIN Antragsformular je Verkabelungstypus und Channel Konfiguration !!!</t>
  </si>
  <si>
    <t>Bitte verwenden Sie EIN Antragsformular je Verkabelungstypus und Fasertyp !!!</t>
  </si>
  <si>
    <t>Connectivity at Cross-connect panel</t>
  </si>
  <si>
    <t>Please use ONE submission form per type of media and per fiber type !!!</t>
  </si>
  <si>
    <t>LANmark Industry</t>
  </si>
  <si>
    <t>LANmark Maritime</t>
  </si>
  <si>
    <t>Endast en garantiansökan per mediatyp.</t>
  </si>
  <si>
    <t>Mätresultat i elektronisk form bifogas med ansökan.</t>
  </si>
  <si>
    <t>För projektet gällande installations- och inmätningsanvisning har använts.</t>
  </si>
  <si>
    <t>Antalet mätresultat stämmer med antalet installerade länkar. Enbart länkar med godkänt Pass resultat beaktas. Inga dubletter i kabel ID får förekomma.</t>
  </si>
  <si>
    <t>Vänligen bekräfta</t>
  </si>
  <si>
    <t>Kontaktdon vid panelsidan</t>
  </si>
  <si>
    <t>Kontaktdon vid uttagssidan</t>
  </si>
  <si>
    <t>Kontaktdon i överlämningspunkt (Consolidation Point)</t>
  </si>
  <si>
    <t>Kontaktdon vid korskoppling mot extern Servicepanel</t>
  </si>
  <si>
    <t>1 - Kopparlänkar</t>
  </si>
  <si>
    <t>2 - Korskoppling kopparlänkar</t>
  </si>
  <si>
    <t>Vänligen använd ett ansökningsformulär per mediatyp</t>
  </si>
  <si>
    <t>Vänligen använd ett ansökningsformulär per mediatyp och kanalkonfiguration</t>
  </si>
  <si>
    <t>Vänligen använd ett ansökningsformulär per mediatyp och fibertyp</t>
  </si>
  <si>
    <t>Skickas till :</t>
  </si>
  <si>
    <t>OLTS (Optical Loss Test Set) med referens kablage</t>
  </si>
  <si>
    <t>To Flag up if Russian, Chinese or Korean</t>
  </si>
  <si>
    <t>针对某一类别的传输媒质，需分别填写单独的质保申请表</t>
  </si>
  <si>
    <t>针对某一类别的传输媒质和信道配置，需分别填写单独的一份质保申请表</t>
  </si>
  <si>
    <t>针对某一类别的传输媒质和光纤类别，需分别填写单独的一份质保申请表</t>
  </si>
  <si>
    <t>发送到：</t>
  </si>
  <si>
    <t>使用光损耗测试装置和专用测试光跳线做测试</t>
  </si>
  <si>
    <t>请用英文填写此申请表</t>
  </si>
  <si>
    <t>用于配线架的模块</t>
  </si>
  <si>
    <t>用于数据面板的模块</t>
  </si>
  <si>
    <t>用于集合点的模块</t>
  </si>
  <si>
    <r>
      <t>用于交叉连接(</t>
    </r>
    <r>
      <rPr>
        <b/>
        <sz val="10"/>
        <color indexed="62"/>
        <rFont val="宋体"/>
        <family val="3"/>
        <charset val="134"/>
      </rPr>
      <t>交换机映射</t>
    </r>
    <r>
      <rPr>
        <b/>
        <sz val="10"/>
        <color indexed="62"/>
        <rFont val="Arial"/>
        <family val="2"/>
      </rPr>
      <t>)</t>
    </r>
    <r>
      <rPr>
        <b/>
        <sz val="10"/>
        <color indexed="62"/>
        <rFont val="宋体"/>
        <family val="3"/>
        <charset val="134"/>
      </rPr>
      <t>的模块</t>
    </r>
  </si>
  <si>
    <t>此表格仅用于提交质保申请</t>
  </si>
  <si>
    <t>提交质保申请的材料中已包括现场测试结果的电子版文件</t>
  </si>
  <si>
    <t>已按照《安装指南》和《现场测试指南》的指导内容操作</t>
  </si>
  <si>
    <t>申请质保的链路数量等于测试结果里的测试数量，且没有重复的测试</t>
  </si>
  <si>
    <t>10 - 通讯和网络</t>
  </si>
  <si>
    <t>12 - 交通运输</t>
  </si>
  <si>
    <t>04 - Finans og forsikring</t>
  </si>
  <si>
    <t>05 - Offentlig forvaltning</t>
  </si>
  <si>
    <t>Kun en kabelløsning per garantisøknad</t>
  </si>
  <si>
    <t>Ligger måleresultatene i elektronisk form med søknaden ?</t>
  </si>
  <si>
    <t>Er Nexans installasjon- og felttest prosedyrer blitt benyttet ?</t>
  </si>
  <si>
    <t>Antallet test resultater er likt det antall linker som er installert og de har alle status PASS. Ingen doble kabel ID'er må forekomme</t>
  </si>
  <si>
    <t>Vennligst bekreft følgende:</t>
  </si>
  <si>
    <t>Konnektortype benyttet i patchepanel</t>
  </si>
  <si>
    <t>Konnektortype benyttet i kommunikasjonsuttak</t>
  </si>
  <si>
    <t>Komponenter benyttet i konsolideringspunkt</t>
  </si>
  <si>
    <t>Komponenter benyttet i servicepanel</t>
  </si>
  <si>
    <t>1 - Kobber Linker</t>
  </si>
  <si>
    <t>2 - Kobber Crossconnect</t>
  </si>
  <si>
    <t>Dokumentasjon</t>
  </si>
  <si>
    <t>Vennligst bruk EN søknad per kabelløsning !!!</t>
  </si>
  <si>
    <t>Vennligst bruk EN søknad per kabel- og kanalløsning !!!</t>
  </si>
  <si>
    <t>Vennligst bruk EN søknad per kabel- og fiber type !!!</t>
  </si>
  <si>
    <t>Send til :</t>
  </si>
  <si>
    <t>OLTS (Optical Loss Test Set) med referanse test snorer</t>
  </si>
  <si>
    <t>Outro por favor seleccionar &gt;&gt;</t>
  </si>
  <si>
    <t>Annat alternativ &gt;&gt;</t>
  </si>
  <si>
    <t>Annet, med forklaring &gt;&gt;</t>
  </si>
  <si>
    <t>기타, 추가 설명 바랍니다 &gt;&gt;</t>
  </si>
  <si>
    <t>其他，请解释 &gt;&gt;</t>
  </si>
  <si>
    <t>Autres, Prière d'expliquer &gt;&gt;</t>
  </si>
  <si>
    <t>2 connector : panel-to-panel</t>
  </si>
  <si>
    <t>2 connector : Interconnect - TO</t>
  </si>
  <si>
    <t>3 connector : Crossconnect - TO</t>
  </si>
  <si>
    <t>3 connector : Interconnect - CP - TO</t>
  </si>
  <si>
    <t>4 connector : Crossconnect - CP - TO</t>
  </si>
  <si>
    <t xml:space="preserve"> </t>
  </si>
  <si>
    <t>05 - 정부</t>
  </si>
  <si>
    <t>12 - 운송</t>
  </si>
  <si>
    <t>아래 주의사항을 확인하여 주십시요</t>
  </si>
  <si>
    <t>본 양식은 통신매체(미디어) 한 개 타입에 대한 품질보증 신청양식입니다.</t>
  </si>
  <si>
    <t>신청서에 시험결과 파일이 첨부되어야 합니다.</t>
  </si>
  <si>
    <t>해당 넥상스 제품의 Installation Guide와 넥상스 Field Test Procedure에 따라 설치 및 시험되어져야 합니다.</t>
  </si>
  <si>
    <t>첨부된 시험결과는 신청 링크 수량과 동일하여야 하며 또한 중복되지 않는 케이블 ID로 모두 합격(PASS) 되어야 합니다.</t>
  </si>
  <si>
    <t>문서</t>
  </si>
  <si>
    <t>패치판넬 부분의 접속자재</t>
  </si>
  <si>
    <t>통신아울렛/패치판넬 부분의 접속자재</t>
  </si>
  <si>
    <t>크로스 커넥션 판넬(서비스 프리젠테이션 판넬) 부분의 접속자재</t>
  </si>
  <si>
    <t>1 - 동통신 LAN케이블 링크</t>
  </si>
  <si>
    <t>2 - 동통신 LAN케이블 크로스 커넥션</t>
  </si>
  <si>
    <t>3 - 광통신 LAN케이블</t>
  </si>
  <si>
    <t>이 양식은 영어로 작성 되어져야 합니다.</t>
  </si>
  <si>
    <t>보내실 곳 :</t>
  </si>
  <si>
    <t>신청서에서 미디어(통신매체) 타입 중 하나를 선택하어야 합니다!!!</t>
  </si>
  <si>
    <t>신청서에서 미디어(통신매체) 타입과 채널 구성 타입 중 하나를 각각 선택하어야 합니다!!!</t>
  </si>
  <si>
    <t>신청서에서 광과 미디어(통신매체) 타입 중 하나를 각각 선택하어야 합니다!!!</t>
  </si>
  <si>
    <r>
      <t>레퍼런스</t>
    </r>
    <r>
      <rPr>
        <b/>
        <sz val="10"/>
        <color indexed="62"/>
        <rFont val="Arial"/>
        <family val="2"/>
      </rPr>
      <t xml:space="preserve"> </t>
    </r>
    <r>
      <rPr>
        <b/>
        <sz val="10"/>
        <color indexed="62"/>
        <rFont val="Batang"/>
        <family val="1"/>
      </rPr>
      <t>테스트</t>
    </r>
    <r>
      <rPr>
        <b/>
        <sz val="10"/>
        <color indexed="62"/>
        <rFont val="Arial"/>
        <family val="2"/>
      </rPr>
      <t xml:space="preserve"> </t>
    </r>
    <r>
      <rPr>
        <b/>
        <sz val="10"/>
        <color indexed="62"/>
        <rFont val="Batang"/>
        <family val="1"/>
      </rPr>
      <t>패치코드와</t>
    </r>
    <r>
      <rPr>
        <b/>
        <sz val="10"/>
        <color indexed="62"/>
        <rFont val="Arial"/>
        <family val="2"/>
      </rPr>
      <t xml:space="preserve">  OLTS (</t>
    </r>
    <r>
      <rPr>
        <b/>
        <sz val="10"/>
        <color indexed="62"/>
        <rFont val="Batang"/>
        <family val="1"/>
      </rPr>
      <t>광손실</t>
    </r>
    <r>
      <rPr>
        <b/>
        <sz val="10"/>
        <color indexed="62"/>
        <rFont val="Arial"/>
        <family val="2"/>
      </rPr>
      <t xml:space="preserve"> </t>
    </r>
    <r>
      <rPr>
        <b/>
        <sz val="10"/>
        <color indexed="62"/>
        <rFont val="Batang"/>
        <family val="1"/>
      </rPr>
      <t>테스트</t>
    </r>
    <r>
      <rPr>
        <b/>
        <sz val="10"/>
        <color indexed="62"/>
        <rFont val="Arial"/>
        <family val="2"/>
      </rPr>
      <t xml:space="preserve"> </t>
    </r>
    <r>
      <rPr>
        <b/>
        <sz val="10"/>
        <color indexed="62"/>
        <rFont val="Batang"/>
        <family val="1"/>
      </rPr>
      <t>세트</t>
    </r>
    <r>
      <rPr>
        <b/>
        <sz val="10"/>
        <color indexed="62"/>
        <rFont val="Arial"/>
        <family val="2"/>
      </rPr>
      <t xml:space="preserve">) </t>
    </r>
  </si>
  <si>
    <t>Permanent 링크 또는 채널 수</t>
  </si>
  <si>
    <t>A Side (A측)</t>
  </si>
  <si>
    <t>B Side (B측)</t>
  </si>
  <si>
    <t>통합중간분배점 (CP; consolidation point) 부분의 접속자재</t>
  </si>
  <si>
    <t>OLTS (Optical Loss Test Set) mit Referenz Messkabel</t>
  </si>
  <si>
    <t>Enviar a:</t>
  </si>
  <si>
    <t>Por favor confirme</t>
  </si>
  <si>
    <t>Conectividad en el lado del panel de parcheo</t>
  </si>
  <si>
    <t>Conectividad en la toma de usuario/panel de parcheo</t>
  </si>
  <si>
    <t>Conectividad en el lado del punto de consolidación</t>
  </si>
  <si>
    <t>Conectividad en el panel espejo (panel de representación)</t>
  </si>
  <si>
    <t>¡¡¡ Por favor, utilice UN formulario por tipo de medio !!!</t>
  </si>
  <si>
    <t>¡¡¡ Por favor, utilice UN formulario por tipo de medio y por configuración del canal !!!</t>
  </si>
  <si>
    <t>¡¡¡ Por favor, utilice UN formulario por tipo de medio y por tipo de fibra !!!</t>
  </si>
  <si>
    <t xml:space="preserve">OLTS (Optical Loss Test Set) con latiguillos de prueba de referencia </t>
  </si>
  <si>
    <t>Отправлено :</t>
  </si>
  <si>
    <t>Измеритель оптической мощности (OLTS) со специальными референсными комм. Шнурами</t>
  </si>
  <si>
    <t>Пожалуйста, выбирете</t>
  </si>
  <si>
    <t>Пожалуйста, используйте ОДНУ форму заявки для каждой среды передачи!!!</t>
  </si>
  <si>
    <t>Пожалуйста, используйте ОДНУ форму заявки для каждой среды передачи и конфигурации канала связи!!!</t>
  </si>
  <si>
    <t>Пожалуйста, используйте ОДНУ форму заявки для каждой среды передачи и типа оптического волокна!!!</t>
  </si>
  <si>
    <t>Данная форма заявки на гарантию только для одного типа среды.</t>
  </si>
  <si>
    <t>Результаты измерений в оригинальном формате прибора включены в пакет документов заявки на гарантию.</t>
  </si>
  <si>
    <t>Монтаж и измерения проведены в соответствии с требуемыми руководствами по монтажу.</t>
  </si>
  <si>
    <t>Количество результатов измерений соответствует количеству линий в заявке на гарантию и все они не имеют повторяющихся номеров.</t>
  </si>
  <si>
    <t>1 - Медные линии связи</t>
  </si>
  <si>
    <t>2 - Репрезентационная часть канала конфигурации Crossconnect</t>
  </si>
  <si>
    <t>3 - Оптические линии связи</t>
  </si>
  <si>
    <t>01 - Неопределено, другие направления</t>
  </si>
  <si>
    <t>06 - Здравоохранение</t>
  </si>
  <si>
    <t>Соединительное оборудование со точки объединия</t>
  </si>
  <si>
    <t>Соединительное оборудование со стороны панели</t>
  </si>
  <si>
    <t>Соединительное оборудование со розетки/панели</t>
  </si>
  <si>
    <t>Соединительное оборудование со стороны репрезентационной панели (вариант с кросс-коннет)</t>
  </si>
  <si>
    <t xml:space="preserve">Installed for </t>
  </si>
  <si>
    <t>By</t>
  </si>
  <si>
    <t>Warranty Module</t>
  </si>
  <si>
    <t>02 - Défense &amp; Sécurité</t>
  </si>
  <si>
    <t>Les résultats de test sont inclus avec la demande.</t>
  </si>
  <si>
    <t>Les guides d'installation appropriés et les procédures de test ont été respectés.</t>
  </si>
  <si>
    <t>Le nombre de résultats de test est égal au nombre de liens demandés et ils sont tous corrects, sans doublons.</t>
  </si>
  <si>
    <t>Photométrie avec jarretières de référence</t>
  </si>
  <si>
    <t>2 - Frettes / Nourrices</t>
  </si>
  <si>
    <t>3 - Liens Fibre Optique</t>
  </si>
  <si>
    <t>* Do not forget to include your company’s unique CSP number, when applicable.</t>
  </si>
  <si>
    <t>* Use one submission form per cabling system type : see field "media" on tab "General"</t>
  </si>
  <si>
    <t>* Tabs "General" and "Project Details" should be completed in all cases. Additionally complete   
   tab "Copper Links", "Copper Crossconnect" or "Fibre" according to the chosen type of media.</t>
  </si>
  <si>
    <t xml:space="preserve"> Select Language on Tab General</t>
  </si>
  <si>
    <t>Cambie por favor  el tipo de medio en la Pestaña "General"</t>
  </si>
  <si>
    <t>Por favor alterar a tipo media tab 'General'</t>
  </si>
  <si>
    <t>Bitte wählen Sie eine Verkabelungslösung von Tab "General"</t>
  </si>
  <si>
    <t>Prière de changer le type de support en feuille "General"</t>
  </si>
  <si>
    <t>Please change Media type on Tab "General"</t>
  </si>
  <si>
    <t>Пожалуйста, измените тип среды передачи в закладке "General"</t>
  </si>
  <si>
    <t>Verander Media type op Tab "General" alstublieft</t>
  </si>
  <si>
    <r>
      <t>Proszę wybrać rodzaj med</t>
    </r>
    <r>
      <rPr>
        <sz val="10"/>
        <color indexed="10"/>
        <rFont val="Arial"/>
        <family val="2"/>
      </rPr>
      <t>iu</t>
    </r>
    <r>
      <rPr>
        <sz val="10"/>
        <rFont val="Arial"/>
        <family val="2"/>
      </rPr>
      <t>m transmisyjnego z tab. "General"</t>
    </r>
  </si>
  <si>
    <t>Välj mediatyp vid Tab "General"</t>
  </si>
  <si>
    <t>Vennligs bytt mediatype i tabell "General"</t>
  </si>
  <si>
    <t>Tab "General" 에서 미디어 타입을 변경하세요</t>
  </si>
  <si>
    <t>请改变表 "General" 的类型</t>
  </si>
  <si>
    <t>Testing methods are detailed in our Field Testing Procedures which are downloadable from the website.  (The original test results prove the performance of the Cabling System installed and are therefore mandatory when applying for Warranty Certification.)</t>
  </si>
  <si>
    <t>The “as-Built” documentation including, but not limited to, rack layouts, cable routing and node id’s are not needed to obtain the Warranty certificate, but may be requested during the certification process.</t>
  </si>
  <si>
    <t>LANmark-OF OM4</t>
  </si>
  <si>
    <t>Essential-6</t>
  </si>
  <si>
    <t>LANmark-6 Class E/Cat 6 System</t>
  </si>
  <si>
    <t>LANmark-6A Class EA/Cat 6A System</t>
  </si>
  <si>
    <t>LANmark-7 Class F/Cat 7 System</t>
  </si>
  <si>
    <t>LANmark-7A Class FA/Cat 7A System</t>
  </si>
  <si>
    <t>MPO/MTP</t>
  </si>
  <si>
    <t>MPO/MTP cassette to LC</t>
  </si>
  <si>
    <t>Sonstige</t>
  </si>
  <si>
    <t>Andere</t>
  </si>
  <si>
    <t>In order to verify the quality of the link one must test the installed links according to the minimum performance limits provided by the National &amp; International Standards.</t>
  </si>
  <si>
    <t xml:space="preserve">Cross connections need to be tested separately according to our field test procedure. </t>
  </si>
  <si>
    <t>The Submission Form :</t>
  </si>
  <si>
    <t xml:space="preserve">Test Results file(s) : </t>
  </si>
  <si>
    <t>Remember to extend named range "NotesLanguage" if you go below Row 20</t>
  </si>
  <si>
    <t>Formulaire de soumission :</t>
  </si>
  <si>
    <t>Fichier(s) de résultat de test :</t>
  </si>
  <si>
    <t>Le formulaire est disponible en différentes langues, facilement sélectionnables dans la liste déroulante dans la fenêtre d’ouverture.</t>
  </si>
  <si>
    <t>Vous devez respecter les points suivants pour votre demande de certificat de garantie :</t>
  </si>
  <si>
    <t>* Utiliser un formulaire de soumission par type de système de câblage</t>
  </si>
  <si>
    <t>* Remplir les champs obligatoires indiqués par un  '#' dans le formulaire</t>
  </si>
  <si>
    <t xml:space="preserve">* Utiliser la colonne “Autres” si une référence n’est pas disponible dans la liste déroulante </t>
  </si>
  <si>
    <t>* Ne pas oublier d’inclure le numéro CSP unique de votre société, le cas échéant</t>
  </si>
  <si>
    <t>* Inclure les résultats de test, au format de fichier spécifié dans nos procédures de test sur le terrain</t>
  </si>
  <si>
    <t xml:space="preserve">Les demandes de garantie envoyées par e-mail sont traitées automatiquement, ce qui nous permet de produire le certificat en un laps de temps plus court ou de répondre rapidement s’il manque des informations. </t>
  </si>
  <si>
    <t>Afin de vérifier leur qualité, les liens installés doivent être testés conformément aux seuils de performance minimum spécifiés dans les normes nationales et internationales.</t>
  </si>
  <si>
    <t>Les méthodes de test sont détaillées dans nos Procédures de Test sur le terrain, téléchargeables sur notre site web.  (Les résultats de test originaux attestent la performance du système de câblage installé et doivent donc obligatoirement être joints lors de la demande d’une certification de garantie.)</t>
  </si>
  <si>
    <t>Assurez-vous que le nombre de résultats de test fournis est bien le même que le nombre de liens indiqué sur le formulaire de soumission.</t>
  </si>
  <si>
    <t>Si l’installation contient des frettes ou panneaux de présentation de services qui doivent être certifiés, alors un formulaire de soumission séparé et le fichier des résultats de test associés doivent être fournis.</t>
  </si>
  <si>
    <t xml:space="preserve">Les frettes doivent être testées séparément, conformément à notre procédure de test sur le terrain. </t>
  </si>
  <si>
    <t>La documentation “en l’état” qui comprend, sans s’y limiter, les agencements des baies, le cheminement des câbles et les identifiants des prises terminales, ne sont plus nécessaires pour obtenir le certificat de garantie, mais peuvent être demandés ultérieurement en cas de réclamation par rapport à la garantie.</t>
  </si>
  <si>
    <t>Pour notre gamme de produits Essential, un certificat de conformité de performance Lien séparé peut être obtenu en ligne sur notre site web.</t>
  </si>
  <si>
    <t>Het aanvraagformulier :</t>
  </si>
  <si>
    <t>Testresultaatbestand(en) :</t>
  </si>
  <si>
    <t>Het formulier is ook beschikbaar in andere talen dan het Engels. Om een andere taal te kiezen, klikt u op het uitrolmenu in het openingstabblad.</t>
  </si>
  <si>
    <t>* Gebruik één aanvraagformulier per bekabelingssysteem.</t>
  </si>
  <si>
    <t>* Vul alle verplichte velden in. Die zijn in het formulier met een ‘#’ aangegeven.</t>
  </si>
  <si>
    <t xml:space="preserve">* Gebruik de ‘Andere’-kolom als een bepaald item niet beschikbaar is in het uitrolmenu. </t>
  </si>
  <si>
    <t>* Vergeet niet om het unieke CSP-nummer van uw onderneming te vermelden, indien van toepassing.</t>
  </si>
  <si>
    <t>* Voeg de testresultaten in het juiste bestandsformaat toe in overeenstemming met onze veldtestprocedures.</t>
  </si>
  <si>
    <t xml:space="preserve">De per e-mail verstuurde garantieaanvragen worden automatisch verwerkt. Zo kunnen we het certificaat op korte termijn aanmaken of snel reageren mocht bepaalde informatie ontbreken. </t>
  </si>
  <si>
    <t>Om de kwaliteit van de link te controleren, moeten de geïnstalleerde links worden getest volgens de minimale prestatiegrenswaarden die vastgelegd zijn in de nationale en internationale normen.</t>
  </si>
  <si>
    <t>De verschillende testmethodes komen in detail aan bod in onze veldtestprocedures. Die kunt u downloaden op de website. (De originele testresultaten gelden als bewijs voor de performantie van het geïnstalleerde bekabelingssysteem en zijn dan ook verplicht bij het aanvragen van een garantiecertificaat.)</t>
  </si>
  <si>
    <t>Vergewis u ervan dat het bezorgde aantal testresultaten gelijk is aan het aantal links dat op het aanvraagformulier vermeld staat.</t>
  </si>
  <si>
    <t>Als de installatie cross-connect links of servicepresentaties omvat die gecertificeerd moeten worden, dan moet u daarvoor een afzonderlijk aanvraagformulier en een apart testresultatenbestand indienen.</t>
  </si>
  <si>
    <t xml:space="preserve">Cross-connect links moeten afzonderlijk worden getest volgens onze veldtestprocedure. </t>
  </si>
  <si>
    <t>De bouw- en installatiedocumentatie, met inbegrip van o.a. racklay-outs, kabelroutering en link-ID’s, hoeft u niet langer over te maken wanneer u het garantiecertificaat aanvraagt. Deze documentatie kan wel later worden opgevraagd als er een garantieclaim wordt ingediend.</t>
  </si>
  <si>
    <t>Voor ons Essential-productgama kunt u op onze website een on-line Link Warranty verkrijgen.</t>
  </si>
  <si>
    <t>Wanneer u een garantiecertificaat aanvraagt, moet u rekening houden met het volgende :</t>
  </si>
  <si>
    <t>* Les feuilles “General” et “Project Details” doivent être remplies pour chaque demande de certification de garantie. Une des feuilles “Copper Links”, “Copper 
  Crossconnect” ou “Fibre” doit être complétée  selon le type de média choisi.</t>
  </si>
  <si>
    <t>* De tabbladen "General" en "Project Details" dienen steeds ingevuld te worden. Bijkomend, ook het tabblad "Copper Links", "Copper Crossconnect" of "Fibre"
  al naargelang het gekozen type media.</t>
  </si>
  <si>
    <t>MPO/MTP cassette to SC</t>
  </si>
  <si>
    <t>warranty.ncs@aginode.net</t>
  </si>
  <si>
    <t>Aginode Belgium NV hereby certifies</t>
  </si>
  <si>
    <t>For Essential products, a Link Warranty can be obtained online : www.aginode.net</t>
  </si>
  <si>
    <t>Voor Essential producten is een on-line Link Warranty verkrijgbaar : www.aginode.net</t>
  </si>
  <si>
    <t>Dans la Bibliothèque de fichiers de notre site web AGINODE (www.aginode.net), vous pouvez télécharger la dernière version du formulaire de soumission.</t>
  </si>
  <si>
    <t>De meest recente versie van het aanvraagformulier kunt u downloaden in de bestandenrubriek op onze AGINODE website (www.aginode.net).</t>
  </si>
  <si>
    <t>Please use our general warranty.ncs@aginode.net e-mail address for any of your queries related to LANmark Warranty Certification or contact your local Aginode representative.</t>
  </si>
  <si>
    <t>Gelieve ons algemene e-mailadres warranty.ncs@aginode.net te gebruiken mocht u nog vragen hebben over het LANmark garantiecertificaat. U kunt hiervoor ook contact opnemen met uw lokale Aginode vertegenwoordiger.</t>
  </si>
  <si>
    <t>Veuillez utiliser notre adresse e-mail générale warranty.ncs@aginode.net pour toute demande concernant une Certification de garantie LANmark ou contactez votre représentant Aginode local.</t>
  </si>
  <si>
    <t>Each field tester must be within the one year factory calibration period when used for certification. A copy of the manufacturer calibration document shall be made available to Aginode if requested.</t>
  </si>
  <si>
    <t>Van elk meettoestel dat voor certificering gebruikt wordt, mag de fabrieksijkingstermijn (calibratie) nog niet verstreken zijn. Als Aginode dat vraagt, moet u een kopie van het fabrieksijkingsdocument voorleggen.</t>
  </si>
  <si>
    <t>La date limite de validité de l’étalonnage du testeur ne peut être dépassée lors de la réalisation des tests fournis pour la demande de certification Nexans. Une copie du document d’étalonnage du fabricant sera mise à la disposition de Aginode sur demande.</t>
  </si>
  <si>
    <t>Nr. De CSP Aginode</t>
  </si>
  <si>
    <t>Номер Aginode CSP (Certified Solutiuon Partner)</t>
  </si>
  <si>
    <t>Aginode CSP nummer</t>
  </si>
  <si>
    <t>Aginode CSP nr</t>
  </si>
  <si>
    <t>Aginode CSP Nr.</t>
  </si>
  <si>
    <t>Numéro d'agrément Aginode</t>
  </si>
  <si>
    <t>Supervisor's Registration Nr.</t>
  </si>
  <si>
    <t>Número de registro del Supervisor</t>
  </si>
  <si>
    <t>Номер сертификата супервайзера</t>
  </si>
  <si>
    <t>Supervisors Registratienummer</t>
  </si>
  <si>
    <t>Numer zarejestrowanego w kierownika projektu</t>
  </si>
  <si>
    <t>Supervisor's Aginode Registration Nr.</t>
  </si>
  <si>
    <t>Pour les produits Essential, une garantie sur les liens en auto-certification est disponible : www.aginode.net</t>
  </si>
  <si>
    <t>LANmark-8</t>
  </si>
  <si>
    <t>LANmark-8 CLASS II/Cat 8 System</t>
  </si>
  <si>
    <t>FLUKE DSX-8000</t>
  </si>
  <si>
    <t>.PRX (SOFTING)</t>
  </si>
  <si>
    <t>.PRX (VIAVI)</t>
  </si>
  <si>
    <t>LANmark Warranty Certification Submission Form</t>
  </si>
  <si>
    <t>Formulário de envio de certificação de garantia LANmark</t>
  </si>
  <si>
    <t>Formular zur Einreichung der LANmark-Garantiebescheinigung</t>
  </si>
  <si>
    <t>Formulaire de soumission de certification de garantie LANmark</t>
  </si>
  <si>
    <t>Formulario de envío de certificación de garantía de LANmark</t>
  </si>
  <si>
    <t>Форма подачи гарантийного сертификата LANmark</t>
  </si>
  <si>
    <t>LANmark Garantie-certificatie aanvraagformulier</t>
  </si>
  <si>
    <t>Formularz przesłania certyfikatu gwarancyjnego LANmark</t>
  </si>
  <si>
    <t>Inlämningsformulär för LANmark garanticertifiering</t>
  </si>
  <si>
    <t>Innsendingsskjema for LANmark garantisertifisering</t>
  </si>
  <si>
    <t>LANmark 보증 인증서 제출 양식</t>
  </si>
  <si>
    <t>LANmark 保固認證提交表</t>
  </si>
  <si>
    <t>Proszę użyć jednego formularza zgłoszeniowego dla każdego rodzaju mediów !!!</t>
  </si>
  <si>
    <t>Tight Buffer Universal (TBUN)</t>
  </si>
  <si>
    <t>Unitube Universal (UGUN)</t>
  </si>
  <si>
    <t>Unitube Steel Armoring Universal (UCUN)</t>
  </si>
  <si>
    <t>Unitube Steel Armoring Outdoor (UCPE)</t>
  </si>
  <si>
    <t>Unitube Dielectric Armoring (UDPE)</t>
  </si>
  <si>
    <t>LANmark-OF OM3 MPO/MTP System</t>
  </si>
  <si>
    <t>LANmark-OF OM4 MPO/MTP System</t>
  </si>
  <si>
    <t>LANmark-OF SM MPO/MTP System</t>
  </si>
  <si>
    <t>LANmark-OF OM5 System</t>
  </si>
  <si>
    <t>OLTS (Optical Loss Test Set) with standard patch cords</t>
  </si>
  <si>
    <t>Photométrie avec jarretières standard</t>
  </si>
  <si>
    <t xml:space="preserve">OLTS (Optical Loss Test Set) mit Standard Patchkabel </t>
  </si>
  <si>
    <t>OLTS (Optical Loss Test Set) con latiguillos de prueba estándar</t>
  </si>
  <si>
    <t>Измеритель оптической мощности (OLTS) со стандартными комм. Шнурами</t>
  </si>
  <si>
    <t>OLTS (Optical Loss Test Set) met standaard patchkoorden</t>
  </si>
  <si>
    <t>OLTS (Optical Loss Test Set) med standard fiberkablage</t>
  </si>
  <si>
    <t>OLTS (Optical Loss Test Set) med standard patchesnorer</t>
  </si>
  <si>
    <r>
      <rPr>
        <b/>
        <sz val="10"/>
        <color indexed="62"/>
        <rFont val="Batang"/>
        <family val="1"/>
      </rPr>
      <t>표준</t>
    </r>
    <r>
      <rPr>
        <b/>
        <sz val="10"/>
        <color indexed="62"/>
        <rFont val="Arial"/>
        <family val="2"/>
      </rPr>
      <t xml:space="preserve"> </t>
    </r>
    <r>
      <rPr>
        <b/>
        <sz val="10"/>
        <color indexed="62"/>
        <rFont val="Batang"/>
        <family val="1"/>
      </rPr>
      <t>패치코드와</t>
    </r>
    <r>
      <rPr>
        <b/>
        <sz val="10"/>
        <color indexed="62"/>
        <rFont val="Arial"/>
        <family val="2"/>
      </rPr>
      <t xml:space="preserve"> OLTS (</t>
    </r>
    <r>
      <rPr>
        <b/>
        <sz val="10"/>
        <color indexed="62"/>
        <rFont val="Batang"/>
        <family val="1"/>
      </rPr>
      <t>광손실</t>
    </r>
    <r>
      <rPr>
        <b/>
        <sz val="10"/>
        <color indexed="62"/>
        <rFont val="Arial"/>
        <family val="2"/>
      </rPr>
      <t xml:space="preserve"> </t>
    </r>
    <r>
      <rPr>
        <b/>
        <sz val="10"/>
        <color indexed="62"/>
        <rFont val="Batang"/>
        <family val="1"/>
      </rPr>
      <t>테스트</t>
    </r>
    <r>
      <rPr>
        <b/>
        <sz val="10"/>
        <color indexed="62"/>
        <rFont val="Arial"/>
        <family val="2"/>
      </rPr>
      <t xml:space="preserve"> </t>
    </r>
    <r>
      <rPr>
        <b/>
        <sz val="10"/>
        <color indexed="62"/>
        <rFont val="Batang"/>
        <family val="1"/>
      </rPr>
      <t>세트</t>
    </r>
    <r>
      <rPr>
        <b/>
        <sz val="10"/>
        <color indexed="62"/>
        <rFont val="Arial"/>
        <family val="2"/>
      </rPr>
      <t xml:space="preserve">) </t>
    </r>
  </si>
  <si>
    <t>使用集光測試裝置和標準光跳線進行測試</t>
  </si>
  <si>
    <t>.PRX (JDSU/VIAVI)</t>
  </si>
  <si>
    <t>.OLTS (EXFO)</t>
  </si>
  <si>
    <t>.SDF (TREND/IDEAL)</t>
  </si>
  <si>
    <t>LANmark-OF OM5</t>
  </si>
  <si>
    <t>FXTP</t>
  </si>
  <si>
    <t>The document is available for download from the warranty section on our www.aginode.net website</t>
  </si>
  <si>
    <t>!</t>
  </si>
  <si>
    <t>End-user contact details</t>
  </si>
  <si>
    <t>Coordonnées de l'utilisateur final</t>
  </si>
  <si>
    <t>Kontaktdaten des Endbenutzers</t>
  </si>
  <si>
    <t>Detalhes de contacto do utilizador final</t>
  </si>
  <si>
    <t>Datos de contacto del usuario final</t>
  </si>
  <si>
    <t>Στοιχεία επικοινωνίας τελικού χρήστη</t>
  </si>
  <si>
    <t>Contactgegevens eindgebruiker</t>
  </si>
  <si>
    <t>Dane kontaktowe użytkownika końcowego</t>
  </si>
  <si>
    <t>Slutanvändarens kontaktuppgifter</t>
  </si>
  <si>
    <t>Sluttbrukerkontaktdetaljer</t>
  </si>
  <si>
    <t>최종 사용자 연락처 정보</t>
  </si>
  <si>
    <t>最终用户联系方式</t>
  </si>
  <si>
    <t>Please refer to the LANmark Certified System Warranty brochure for the Terms and Conditions of our warranty program</t>
  </si>
  <si>
    <t>Aginode Belgium NV/SA
Warranty Department
Alsembergsesteenweg 2 B3
B-1501 Buizingen
Belgium</t>
  </si>
  <si>
    <t>.TPP (AEM)</t>
  </si>
  <si>
    <t>.ZIP-.RES (TREND)</t>
  </si>
  <si>
    <t>ULTIM Screened</t>
  </si>
  <si>
    <t>EVO 2.0 Screened</t>
  </si>
  <si>
    <t>TREND LanTEK IV</t>
  </si>
  <si>
    <t>LANmark-OF OM5 MPO/MTP System</t>
  </si>
  <si>
    <t>MPO/MTP APC</t>
  </si>
  <si>
    <t>ENSPACE Pre-term</t>
  </si>
  <si>
    <t>Module Universal (MUN)</t>
  </si>
  <si>
    <t>Loose Tube Universal (LTUN)</t>
  </si>
  <si>
    <t>Multitube Universal (MGUN)</t>
  </si>
  <si>
    <t>EXTP</t>
  </si>
  <si>
    <t>Field Terminable Plug</t>
  </si>
  <si>
    <t>MPTL : Interconnect - Modular Plug</t>
  </si>
  <si>
    <t>MPTL: Interconnect - Modular Plug</t>
  </si>
  <si>
    <t>FLUKE DSX-60x</t>
  </si>
  <si>
    <t>AEM TestPro CV100</t>
  </si>
  <si>
    <t>SOFTING WireXpert 500</t>
  </si>
  <si>
    <t>SOFTING WireXpert 4500</t>
  </si>
  <si>
    <t>S/FTP + PE</t>
  </si>
  <si>
    <t>DIN-Rail Outlet</t>
  </si>
  <si>
    <t>IP65/67 Outlet</t>
  </si>
  <si>
    <t>.TRC/.SOR</t>
  </si>
  <si>
    <t xml:space="preserve"> Version 3.3  -  7 April 2026</t>
  </si>
  <si>
    <t>Please refer to the LANmark Certified System Warranty brochure for terms and conditions of our warranty program</t>
  </si>
  <si>
    <t>Veuillez utiliser UN formulaire de soumission par type de média !!!</t>
  </si>
  <si>
    <t>Veuillez utiliser UN formulaire de soumission par type de média et par configuration de canal !!!</t>
  </si>
  <si>
    <t>Veuillez utiliser UN formulaire de soumission par type de média et par type de fibre !!!</t>
  </si>
  <si>
    <t>(&lt; 15MB)
Please use a filetransfer service of your choice for larger files</t>
  </si>
  <si>
    <t>Au-delà de 15 Mega Bytes, veuillez utiliser un service de transfert de fichiers de votre choix.</t>
  </si>
  <si>
    <t>Gelieve voor bestanden met een grootte van meer dan 15 Mb een filetransfer service naar keuze te gebruiken.</t>
  </si>
  <si>
    <t>Selecteer alstublieft uw taal en media hieronder en vul de tabs die nodig zijn in</t>
  </si>
  <si>
    <t>원하는 언어와 미디어를 선택하고 Tab의 입력란을 완성 하세요</t>
  </si>
  <si>
    <t>请选择你的语言和类型并完成以下的需求</t>
  </si>
  <si>
    <t>Connectivity at Telecom Outlet/Patch Panel/Modular Plug side</t>
  </si>
  <si>
    <t>Steckverbinder der Wanddosen/Patchpanel/Modularen Steckers Seite</t>
  </si>
  <si>
    <t>Steckverbinder der Consolidation Point Seite (Miniverteiler)</t>
  </si>
  <si>
    <t>Connectivité côté prise télécom/panneau de brassage/fiche modulaire</t>
  </si>
  <si>
    <t>Connectivité côté Point de consolidation</t>
  </si>
  <si>
    <t>Connectivité côté Panneau de brassage</t>
  </si>
  <si>
    <t>Connectivité côté Frette</t>
  </si>
  <si>
    <t>Als een certificaat benodigd is voor de Cross-connects, stuur dan hiervoor een aparte aanvraag</t>
  </si>
  <si>
    <t>Telecom Outlet/Patchpaneel/Modulaire plug</t>
  </si>
  <si>
    <t>Ce formulaire est une demande de garantie pour un seul type de média.</t>
  </si>
  <si>
    <t>Dit document is een garantiecertificatie-aanvraag voor slechts één media type.</t>
  </si>
  <si>
    <t>OLTS (Optical Loss Test Set) with reference grade test cords</t>
  </si>
  <si>
    <t>OLTS (Optical Loss Test Set) met referentie grade testkoorden</t>
  </si>
  <si>
    <t>The most recent version of this submission form can be downloaded from the warranty webpage found in the Resources folder on the www.aginode.net website.</t>
  </si>
  <si>
    <t>TREND LanTEK III-500/1000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</si>
</sst>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5">
    <font>
      <sz val="12"/>
      <name val="Arial"/>
    </font>
    <font>
      <b/>
      <sz val="10"/>
      <name val="Arial"/>
      <family val="2"/>
    </font>
    <font>
      <sz val="10"/>
      <name val="ClassGaramnd"/>
    </font>
    <font>
      <b/>
      <sz val="14"/>
      <name val="Arial"/>
      <family val="2"/>
    </font>
    <font>
      <b/>
      <sz val="12"/>
      <name val="Arial"/>
      <family val="2"/>
    </font>
    <font>
      <sz val="10"/>
      <name val="Arial"/>
      <family val="2"/>
    </font>
    <font>
      <sz val="8"/>
      <name val="Arial"/>
      <family val="2"/>
    </font>
    <font>
      <sz val="10"/>
      <name val="ClassGaramnd"/>
      <family val="1"/>
    </font>
    <font>
      <sz val="10"/>
      <name val="Humnst777 BT"/>
      <family val="2"/>
    </font>
    <font>
      <sz val="6"/>
      <name val="Arial"/>
      <family val="2"/>
    </font>
    <font>
      <sz val="8"/>
      <name val="Arial"/>
      <family val="2"/>
    </font>
    <font>
      <sz val="10"/>
      <color indexed="8"/>
      <name val="Arial"/>
      <family val="2"/>
    </font>
    <font>
      <sz val="10"/>
      <color indexed="43"/>
      <name val="ClassGaramnd"/>
    </font>
    <font>
      <sz val="12"/>
      <name val="Arial"/>
      <family val="2"/>
    </font>
    <font>
      <sz val="10"/>
      <color indexed="9"/>
      <name val="Arial"/>
      <family val="2"/>
    </font>
    <font>
      <b/>
      <sz val="10"/>
      <name val="ClassGaramnd"/>
    </font>
    <font>
      <sz val="14"/>
      <name val="Arial"/>
      <family val="2"/>
    </font>
    <font>
      <b/>
      <sz val="9"/>
      <color indexed="12"/>
      <name val="Arial"/>
      <family val="2"/>
    </font>
    <font>
      <sz val="9"/>
      <color indexed="12"/>
      <name val="Arial"/>
      <family val="2"/>
    </font>
    <font>
      <b/>
      <sz val="10"/>
      <name val="Humnst777 BT"/>
      <family val="2"/>
    </font>
    <font>
      <sz val="9"/>
      <name val="Arial"/>
      <family val="2"/>
    </font>
    <font>
      <b/>
      <sz val="22"/>
      <name val="Arial"/>
      <family val="2"/>
    </font>
    <font>
      <sz val="10"/>
      <color indexed="10"/>
      <name val="Arial"/>
      <family val="2"/>
    </font>
    <font>
      <sz val="10"/>
      <color indexed="10"/>
      <name val="Arial"/>
      <family val="2"/>
      <charset val="238"/>
    </font>
    <font>
      <b/>
      <sz val="12"/>
      <color indexed="10"/>
      <name val="Arial"/>
      <family val="2"/>
    </font>
    <font>
      <b/>
      <sz val="10"/>
      <name val="ClassGaramnd"/>
      <family val="1"/>
    </font>
    <font>
      <sz val="10"/>
      <name val="宋体-PUA"/>
      <charset val="134"/>
    </font>
    <font>
      <sz val="10"/>
      <name val="宋体"/>
      <charset val="134"/>
    </font>
    <font>
      <sz val="11"/>
      <color indexed="8"/>
      <name val="Calibri"/>
      <family val="2"/>
    </font>
    <font>
      <sz val="11"/>
      <name val="Calibri"/>
      <family val="2"/>
    </font>
    <font>
      <strike/>
      <sz val="11"/>
      <color indexed="8"/>
      <name val="Calibri"/>
      <family val="2"/>
    </font>
    <font>
      <strike/>
      <sz val="12"/>
      <name val="Arial"/>
      <family val="2"/>
    </font>
    <font>
      <strike/>
      <sz val="10"/>
      <name val="Arial"/>
      <family val="2"/>
    </font>
    <font>
      <b/>
      <sz val="10"/>
      <color indexed="62"/>
      <name val="Arial"/>
      <family val="2"/>
    </font>
    <font>
      <sz val="10"/>
      <name val="宋体"/>
      <family val="3"/>
      <charset val="134"/>
    </font>
    <font>
      <b/>
      <sz val="10"/>
      <color indexed="62"/>
      <name val="宋体"/>
      <family val="3"/>
      <charset val="134"/>
    </font>
    <font>
      <b/>
      <sz val="10"/>
      <color indexed="62"/>
      <name val="Batang"/>
      <family val="1"/>
    </font>
    <font>
      <b/>
      <sz val="18"/>
      <name val="Arial"/>
      <family val="2"/>
    </font>
    <font>
      <b/>
      <sz val="12"/>
      <color indexed="17"/>
      <name val="Arial"/>
      <family val="2"/>
    </font>
    <font>
      <b/>
      <sz val="8"/>
      <name val="Arial"/>
      <family val="2"/>
    </font>
    <font>
      <b/>
      <sz val="10"/>
      <color indexed="62"/>
      <name val="Arial"/>
      <family val="1"/>
    </font>
    <font>
      <u/>
      <sz val="12"/>
      <color theme="10"/>
      <name val="Arial"/>
    </font>
    <font>
      <b/>
      <sz val="10"/>
      <color rgb="FF0070C0"/>
      <name val="宋体"/>
      <charset val="134"/>
    </font>
    <font>
      <sz val="12"/>
      <color rgb="FF333333"/>
      <name val="Arial"/>
      <family val="2"/>
    </font>
    <font>
      <b/>
      <sz val="12"/>
      <name val="Calibri"/>
      <family val="3"/>
      <charset val="129"/>
      <scheme val="minor"/>
    </font>
    <font>
      <sz val="10"/>
      <name val="Calibri"/>
      <family val="3"/>
      <charset val="129"/>
      <scheme val="minor"/>
    </font>
    <font>
      <sz val="10"/>
      <color rgb="FFFF0000"/>
      <name val="Arial"/>
      <family val="2"/>
    </font>
    <font>
      <sz val="12"/>
      <color rgb="FFFF0000"/>
      <name val="Arial"/>
      <family val="2"/>
    </font>
    <font>
      <sz val="12"/>
      <color rgb="FF00B050"/>
      <name val="Arial"/>
      <family val="2"/>
    </font>
    <font>
      <sz val="11"/>
      <color rgb="FFFF0000"/>
      <name val="Calibri"/>
      <family val="2"/>
    </font>
    <font>
      <sz val="12"/>
      <color rgb="FF00B0F0"/>
      <name val="Arial"/>
      <family val="2"/>
    </font>
    <font>
      <sz val="11"/>
      <color rgb="FFFF0000"/>
      <name val="Calibri"/>
      <family val="2"/>
      <scheme val="minor"/>
    </font>
    <font>
      <sz val="11"/>
      <name val="Calibri"/>
      <family val="2"/>
      <scheme val="minor"/>
    </font>
    <font>
      <b/>
      <sz val="12"/>
      <color rgb="FFFF0000"/>
      <name val="Arial"/>
      <family val="2"/>
    </font>
    <font>
      <b/>
      <sz val="10"/>
      <color rgb="FFFF0000"/>
      <name val="Arial"/>
      <family val="2"/>
    </font>
    <font>
      <b/>
      <sz val="10"/>
      <color theme="3"/>
      <name val="Arial"/>
      <family val="2"/>
    </font>
    <font>
      <b/>
      <sz val="10"/>
      <color theme="4" tint="-0.249977111117893"/>
      <name val="Arial"/>
      <family val="2"/>
    </font>
    <font>
      <b/>
      <sz val="10"/>
      <color theme="4" tint="-0.249977111117893"/>
      <name val="宋体"/>
    </font>
    <font>
      <b/>
      <sz val="10"/>
      <color theme="4" tint="-0.249977111117893"/>
      <name val="宋体"/>
      <family val="3"/>
      <charset val="134"/>
    </font>
    <font>
      <b/>
      <sz val="10"/>
      <color theme="4"/>
      <name val="Calibri"/>
      <family val="2"/>
      <scheme val="minor"/>
    </font>
    <font>
      <b/>
      <sz val="10"/>
      <color theme="4"/>
      <name val="Arial"/>
      <family val="2"/>
    </font>
    <font>
      <b/>
      <sz val="10"/>
      <color theme="4"/>
      <name val="맑은 고딕"/>
    </font>
    <font>
      <b/>
      <sz val="10"/>
      <color theme="4"/>
      <name val="Batang"/>
      <family val="1"/>
    </font>
    <font>
      <b/>
      <sz val="10"/>
      <color theme="3" tint="-0.249977111117893"/>
      <name val="Arial"/>
      <family val="2"/>
    </font>
    <font>
      <sz val="10"/>
      <color theme="3" tint="-0.249977111117893"/>
      <name val="Arial"/>
      <family val="2"/>
    </font>
    <font>
      <b/>
      <sz val="10"/>
      <color theme="0"/>
      <name val="Arial"/>
      <family val="2"/>
    </font>
    <font>
      <b/>
      <sz val="12"/>
      <color rgb="FF006666"/>
      <name val="Arial"/>
      <family val="2"/>
    </font>
    <font>
      <u/>
      <sz val="18"/>
      <color theme="10"/>
      <name val="Arial"/>
      <family val="2"/>
    </font>
    <font>
      <b/>
      <sz val="12"/>
      <color theme="0"/>
      <name val="Arial"/>
      <family val="2"/>
    </font>
    <font>
      <b/>
      <sz val="22"/>
      <color theme="0"/>
      <name val="Arial"/>
      <family val="2"/>
    </font>
    <font>
      <b/>
      <sz val="18"/>
      <color theme="0"/>
      <name val="Arial"/>
      <family val="2"/>
    </font>
    <font>
      <b/>
      <sz val="16"/>
      <color theme="0"/>
      <name val="Arial"/>
      <family val="2"/>
    </font>
    <font>
      <sz val="36"/>
      <color rgb="FFFF0000"/>
      <name val="Arial"/>
      <family val="2"/>
    </font>
    <font>
      <b/>
      <sz val="14"/>
      <color theme="0"/>
      <name val="Arial"/>
      <family val="2"/>
    </font>
    <font>
      <b/>
      <sz val="11"/>
      <color theme="0"/>
      <name val="Arial"/>
      <family val="2"/>
    </font>
    <font>
      <b/>
      <sz val="14"/>
      <color rgb="FFFF0000"/>
      <name val="Arial"/>
      <family val="2"/>
    </font>
    <font>
      <b/>
      <sz val="16"/>
      <color rgb="FFFF0000"/>
      <name val="Arial"/>
      <family val="2"/>
    </font>
    <font>
      <b/>
      <sz val="20"/>
      <color theme="3" tint="-0.249977111117893"/>
      <name val="Arial"/>
      <family val="2"/>
    </font>
    <font>
      <b/>
      <sz val="12"/>
      <color theme="3" tint="-0.249977111117893"/>
      <name val="Arial"/>
      <family val="2"/>
    </font>
    <font>
      <sz val="10"/>
      <color rgb="FFFF0000"/>
      <name val="ClassGaramnd"/>
      <family val="1"/>
    </font>
    <font>
      <b/>
      <sz val="24"/>
      <color rgb="FFFF0000"/>
      <name val="Arial"/>
      <family val="2"/>
    </font>
    <font>
      <sz val="10"/>
      <color rgb="FFFF0000"/>
      <name val="Humnst777 BT"/>
      <family val="2"/>
    </font>
    <font>
      <b/>
      <sz val="12"/>
      <color rgb="FFFF0000"/>
      <name val="ClassGaramnd"/>
    </font>
    <font>
      <b/>
      <sz val="9"/>
      <name val="Arial"/>
      <family val="2"/>
    </font>
    <font>
      <sz val="16"/>
      <color rgb="FFFF0000"/>
      <name val="Arial"/>
      <family val="2"/>
    </font>
  </fonts>
  <fills count="25">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12"/>
        <bgColor indexed="64"/>
      </patternFill>
    </fill>
    <fill>
      <patternFill patternType="solid">
        <fgColor indexed="53"/>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41"/>
        <bgColor indexed="64"/>
      </patternFill>
    </fill>
    <fill>
      <patternFill patternType="solid">
        <fgColor indexed="14"/>
        <bgColor indexed="64"/>
      </patternFill>
    </fill>
    <fill>
      <patternFill patternType="solid">
        <fgColor indexed="48"/>
        <bgColor indexed="64"/>
      </patternFill>
    </fill>
    <fill>
      <patternFill patternType="solid">
        <fgColor indexed="51"/>
        <bgColor indexed="64"/>
      </patternFill>
    </fill>
    <fill>
      <patternFill patternType="solid">
        <fgColor indexed="50"/>
        <bgColor indexed="64"/>
      </patternFill>
    </fill>
    <fill>
      <patternFill patternType="solid">
        <fgColor indexed="20"/>
        <bgColor indexed="64"/>
      </patternFill>
    </fill>
    <fill>
      <patternFill patternType="solid">
        <fgColor indexed="46"/>
        <bgColor indexed="64"/>
      </patternFill>
    </fill>
    <fill>
      <patternFill patternType="solid">
        <fgColor theme="0"/>
        <bgColor indexed="64"/>
      </patternFill>
    </fill>
    <fill>
      <patternFill patternType="solid">
        <fgColor rgb="FFFFFF00"/>
        <bgColor indexed="64"/>
      </patternFill>
    </fill>
    <fill>
      <patternFill patternType="solid">
        <fgColor rgb="FFCCFFFF"/>
        <bgColor indexed="64"/>
      </patternFill>
    </fill>
    <fill>
      <patternFill patternType="solid">
        <fgColor rgb="FF006666"/>
        <bgColor indexed="64"/>
      </patternFill>
    </fill>
    <fill>
      <patternFill patternType="solid">
        <fgColor theme="2"/>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9" tint="-0.249977111117893"/>
        <bgColor indexed="64"/>
      </patternFill>
    </fill>
  </fills>
  <borders count="71">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ck">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ck">
        <color indexed="64"/>
      </top>
      <bottom/>
      <diagonal/>
    </border>
    <border>
      <left style="thick">
        <color indexed="64"/>
      </left>
      <right/>
      <top/>
      <bottom style="medium">
        <color indexed="64"/>
      </bottom>
      <diagonal/>
    </border>
    <border>
      <left style="thick">
        <color indexed="64"/>
      </left>
      <right/>
      <top/>
      <bottom style="thin">
        <color indexed="64"/>
      </bottom>
      <diagonal/>
    </border>
    <border>
      <left/>
      <right style="medium">
        <color indexed="64"/>
      </right>
      <top/>
      <bottom style="thin">
        <color indexed="64"/>
      </bottom>
      <diagonal/>
    </border>
    <border>
      <left style="thick">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ck">
        <color rgb="FFFF0000"/>
      </left>
      <right/>
      <top/>
      <bottom style="thin">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right/>
      <top/>
      <bottom style="medium">
        <color rgb="FFFF0000"/>
      </bottom>
      <diagonal/>
    </border>
    <border>
      <left/>
      <right/>
      <top style="medium">
        <color rgb="FFFF0000"/>
      </top>
      <bottom/>
      <diagonal/>
    </border>
  </borders>
  <cellStyleXfs count="6">
    <xf numFmtId="0" fontId="0" fillId="0" borderId="0"/>
    <xf numFmtId="0" fontId="41" fillId="0" borderId="0" applyNumberFormat="0" applyFill="0" applyBorder="0" applyAlignment="0" applyProtection="0">
      <alignment vertical="top"/>
      <protection locked="0"/>
    </xf>
    <xf numFmtId="0" fontId="13" fillId="0" borderId="0"/>
    <xf numFmtId="0" fontId="2" fillId="0" borderId="0"/>
    <xf numFmtId="0" fontId="11" fillId="0" borderId="0"/>
    <xf numFmtId="0" fontId="11" fillId="0" borderId="0"/>
  </cellStyleXfs>
  <cellXfs count="515">
    <xf numFmtId="0" fontId="0" fillId="0" borderId="0" xfId="0"/>
    <xf numFmtId="0" fontId="1" fillId="2" borderId="0" xfId="3" applyFont="1" applyFill="1" applyAlignment="1" applyProtection="1">
      <alignment horizontal="center" vertical="center"/>
      <protection hidden="1"/>
    </xf>
    <xf numFmtId="49" fontId="6" fillId="2" borderId="0" xfId="3" applyNumberFormat="1" applyFont="1" applyFill="1" applyAlignment="1" applyProtection="1">
      <alignment horizontal="left" vertical="center"/>
      <protection hidden="1"/>
    </xf>
    <xf numFmtId="0" fontId="7" fillId="2" borderId="0" xfId="3" applyFont="1" applyFill="1" applyAlignment="1" applyProtection="1">
      <alignment horizontal="right" vertical="center"/>
      <protection hidden="1"/>
    </xf>
    <xf numFmtId="0" fontId="7" fillId="2" borderId="0" xfId="3" applyFont="1" applyFill="1" applyAlignment="1" applyProtection="1">
      <alignment horizontal="left" vertical="center"/>
      <protection hidden="1"/>
    </xf>
    <xf numFmtId="0" fontId="5" fillId="2" borderId="0" xfId="3" applyFont="1" applyFill="1" applyAlignment="1" applyProtection="1">
      <alignment horizontal="right" vertical="center"/>
      <protection hidden="1"/>
    </xf>
    <xf numFmtId="0" fontId="5" fillId="2" borderId="0" xfId="3" applyFont="1" applyFill="1" applyAlignment="1" applyProtection="1">
      <alignment horizontal="right" vertical="center" wrapText="1"/>
      <protection hidden="1"/>
    </xf>
    <xf numFmtId="0" fontId="8" fillId="2" borderId="0" xfId="3" applyFont="1" applyFill="1" applyAlignment="1" applyProtection="1">
      <alignment horizontal="right" vertical="center"/>
      <protection hidden="1"/>
    </xf>
    <xf numFmtId="0" fontId="9" fillId="2" borderId="0" xfId="3" applyFont="1" applyFill="1" applyAlignment="1" applyProtection="1">
      <alignment horizontal="left" vertical="center"/>
      <protection hidden="1"/>
    </xf>
    <xf numFmtId="0" fontId="1" fillId="2" borderId="0" xfId="3" applyFont="1" applyFill="1" applyAlignment="1" applyProtection="1">
      <alignment horizontal="left" vertical="center"/>
      <protection hidden="1"/>
    </xf>
    <xf numFmtId="49" fontId="5" fillId="3" borderId="2" xfId="3" applyNumberFormat="1" applyFont="1" applyFill="1" applyBorder="1" applyAlignment="1" applyProtection="1">
      <alignment horizontal="left" vertical="center"/>
      <protection locked="0" hidden="1"/>
    </xf>
    <xf numFmtId="49" fontId="1" fillId="3" borderId="3" xfId="3" applyNumberFormat="1" applyFont="1" applyFill="1" applyBorder="1" applyAlignment="1" applyProtection="1">
      <alignment horizontal="left" vertical="center"/>
      <protection locked="0"/>
    </xf>
    <xf numFmtId="49" fontId="5" fillId="2" borderId="2" xfId="3" applyNumberFormat="1" applyFont="1" applyFill="1" applyBorder="1" applyAlignment="1" applyProtection="1">
      <alignment horizontal="left" vertical="top" wrapText="1"/>
      <protection locked="0"/>
    </xf>
    <xf numFmtId="49" fontId="5" fillId="3" borderId="2" xfId="3" applyNumberFormat="1" applyFont="1" applyFill="1" applyBorder="1" applyAlignment="1" applyProtection="1">
      <alignment horizontal="left" vertical="center"/>
      <protection locked="0"/>
    </xf>
    <xf numFmtId="3" fontId="5" fillId="2" borderId="2" xfId="3" applyNumberFormat="1" applyFont="1" applyFill="1" applyBorder="1" applyAlignment="1" applyProtection="1">
      <alignment horizontal="left" vertical="center"/>
      <protection locked="0"/>
    </xf>
    <xf numFmtId="49" fontId="5" fillId="3" borderId="3" xfId="3" applyNumberFormat="1" applyFont="1" applyFill="1" applyBorder="1" applyAlignment="1" applyProtection="1">
      <alignment horizontal="left" vertical="center"/>
      <protection locked="0"/>
    </xf>
    <xf numFmtId="1" fontId="2" fillId="0" borderId="0" xfId="3" applyNumberFormat="1"/>
    <xf numFmtId="164" fontId="2" fillId="0" borderId="0" xfId="3" applyNumberFormat="1"/>
    <xf numFmtId="14" fontId="2" fillId="0" borderId="0" xfId="3" applyNumberFormat="1"/>
    <xf numFmtId="1" fontId="2" fillId="0" borderId="4" xfId="3" applyNumberFormat="1" applyBorder="1"/>
    <xf numFmtId="1" fontId="2" fillId="0" borderId="5" xfId="3" applyNumberFormat="1" applyBorder="1"/>
    <xf numFmtId="0" fontId="2" fillId="0" borderId="0" xfId="3"/>
    <xf numFmtId="0" fontId="2" fillId="0" borderId="0" xfId="3" applyAlignment="1">
      <alignment wrapText="1"/>
    </xf>
    <xf numFmtId="0" fontId="2" fillId="0" borderId="4" xfId="3" applyBorder="1" applyAlignment="1">
      <alignment wrapText="1"/>
    </xf>
    <xf numFmtId="1" fontId="2" fillId="0" borderId="0" xfId="3" applyNumberFormat="1" applyAlignment="1">
      <alignment wrapText="1"/>
    </xf>
    <xf numFmtId="0" fontId="2" fillId="4" borderId="0" xfId="3" applyFill="1"/>
    <xf numFmtId="0" fontId="2" fillId="4" borderId="4" xfId="3" applyFill="1" applyBorder="1"/>
    <xf numFmtId="0" fontId="2" fillId="5" borderId="0" xfId="3" applyFill="1"/>
    <xf numFmtId="0" fontId="2" fillId="5" borderId="4" xfId="3" applyFill="1" applyBorder="1"/>
    <xf numFmtId="0" fontId="2" fillId="6" borderId="0" xfId="3" applyFill="1"/>
    <xf numFmtId="0" fontId="2" fillId="6" borderId="4" xfId="3" applyFill="1" applyBorder="1"/>
    <xf numFmtId="0" fontId="12" fillId="7" borderId="0" xfId="3" applyFont="1" applyFill="1"/>
    <xf numFmtId="0" fontId="12" fillId="7" borderId="4" xfId="3" applyFont="1" applyFill="1" applyBorder="1"/>
    <xf numFmtId="0" fontId="2" fillId="8" borderId="0" xfId="3" applyFill="1"/>
    <xf numFmtId="0" fontId="2" fillId="8" borderId="4" xfId="3" applyFill="1" applyBorder="1"/>
    <xf numFmtId="0" fontId="12" fillId="9" borderId="0" xfId="3" applyFont="1" applyFill="1"/>
    <xf numFmtId="0" fontId="12" fillId="9" borderId="4" xfId="3" applyFont="1" applyFill="1" applyBorder="1"/>
    <xf numFmtId="0" fontId="2" fillId="0" borderId="4" xfId="3" applyBorder="1"/>
    <xf numFmtId="0" fontId="1" fillId="10" borderId="2" xfId="3" applyFont="1" applyFill="1" applyBorder="1"/>
    <xf numFmtId="0" fontId="1" fillId="0" borderId="2" xfId="3" applyFont="1" applyBorder="1"/>
    <xf numFmtId="0" fontId="5" fillId="10" borderId="2" xfId="3" applyFont="1" applyFill="1" applyBorder="1"/>
    <xf numFmtId="0" fontId="5" fillId="0" borderId="2" xfId="3" applyFont="1" applyBorder="1"/>
    <xf numFmtId="0" fontId="5" fillId="11" borderId="0" xfId="3" applyFont="1" applyFill="1"/>
    <xf numFmtId="0" fontId="5" fillId="0" borderId="0" xfId="3" applyFont="1"/>
    <xf numFmtId="0" fontId="14" fillId="12" borderId="0" xfId="3" applyFont="1" applyFill="1" applyAlignment="1">
      <alignment horizontal="center"/>
    </xf>
    <xf numFmtId="0" fontId="14" fillId="12" borderId="0" xfId="3" applyFont="1" applyFill="1"/>
    <xf numFmtId="0" fontId="1" fillId="0" borderId="1" xfId="4" applyFont="1" applyBorder="1" applyAlignment="1">
      <alignment horizontal="left" wrapText="1"/>
    </xf>
    <xf numFmtId="0" fontId="1" fillId="13" borderId="0" xfId="3" applyFont="1" applyFill="1" applyAlignment="1">
      <alignment horizontal="center"/>
    </xf>
    <xf numFmtId="0" fontId="5" fillId="0" borderId="0" xfId="3" applyFont="1" applyAlignment="1">
      <alignment wrapText="1"/>
    </xf>
    <xf numFmtId="0" fontId="7" fillId="0" borderId="0" xfId="0" applyFont="1" applyProtection="1">
      <protection hidden="1"/>
    </xf>
    <xf numFmtId="0" fontId="1" fillId="11" borderId="6" xfId="3" applyFont="1" applyFill="1" applyBorder="1" applyAlignment="1">
      <alignment horizontal="center"/>
    </xf>
    <xf numFmtId="0" fontId="1" fillId="13" borderId="6" xfId="3" applyFont="1" applyFill="1" applyBorder="1" applyAlignment="1">
      <alignment horizontal="center"/>
    </xf>
    <xf numFmtId="0" fontId="14" fillId="12" borderId="0" xfId="3" applyFont="1" applyFill="1" applyAlignment="1">
      <alignment horizontal="center" wrapText="1"/>
    </xf>
    <xf numFmtId="0" fontId="5" fillId="0" borderId="0" xfId="3" applyFont="1" applyProtection="1">
      <protection hidden="1"/>
    </xf>
    <xf numFmtId="0" fontId="5" fillId="0" borderId="0" xfId="3" applyFont="1" applyAlignment="1" applyProtection="1">
      <alignment horizontal="left" vertical="center"/>
      <protection hidden="1"/>
    </xf>
    <xf numFmtId="0" fontId="15" fillId="0" borderId="0" xfId="3" applyFont="1"/>
    <xf numFmtId="0" fontId="0" fillId="0" borderId="0" xfId="0" applyProtection="1">
      <protection hidden="1"/>
    </xf>
    <xf numFmtId="0" fontId="0" fillId="7" borderId="0" xfId="0" applyFill="1" applyProtection="1">
      <protection hidden="1"/>
    </xf>
    <xf numFmtId="0" fontId="13" fillId="7" borderId="0" xfId="0" applyFont="1" applyFill="1" applyAlignment="1" applyProtection="1">
      <alignment horizontal="center"/>
      <protection hidden="1"/>
    </xf>
    <xf numFmtId="0" fontId="1" fillId="2" borderId="0" xfId="3" applyFont="1" applyFill="1" applyAlignment="1" applyProtection="1">
      <alignment horizontal="right" vertical="center"/>
      <protection hidden="1"/>
    </xf>
    <xf numFmtId="0" fontId="4" fillId="0" borderId="0" xfId="0" applyFont="1" applyProtection="1">
      <protection hidden="1"/>
    </xf>
    <xf numFmtId="0" fontId="2" fillId="14" borderId="0" xfId="3" applyFill="1"/>
    <xf numFmtId="0" fontId="2" fillId="15" borderId="0" xfId="3" applyFill="1"/>
    <xf numFmtId="0" fontId="18" fillId="0" borderId="0" xfId="0" applyFont="1" applyAlignment="1" applyProtection="1">
      <alignment horizontal="left" vertical="top" wrapText="1"/>
      <protection hidden="1"/>
    </xf>
    <xf numFmtId="0" fontId="1" fillId="10" borderId="2" xfId="3" applyFont="1" applyFill="1" applyBorder="1" applyAlignment="1">
      <alignment horizontal="center"/>
    </xf>
    <xf numFmtId="0" fontId="5" fillId="2" borderId="0" xfId="3" applyFont="1" applyFill="1" applyProtection="1">
      <protection hidden="1"/>
    </xf>
    <xf numFmtId="0" fontId="6" fillId="2" borderId="0" xfId="3" applyFont="1" applyFill="1" applyProtection="1">
      <protection hidden="1"/>
    </xf>
    <xf numFmtId="0" fontId="2" fillId="16" borderId="0" xfId="3" applyFill="1"/>
    <xf numFmtId="49" fontId="2" fillId="0" borderId="0" xfId="3" applyNumberFormat="1"/>
    <xf numFmtId="49" fontId="1" fillId="3" borderId="3" xfId="3" applyNumberFormat="1" applyFont="1" applyFill="1" applyBorder="1" applyAlignment="1" applyProtection="1">
      <alignment horizontal="left" vertical="center"/>
      <protection locked="0" hidden="1"/>
    </xf>
    <xf numFmtId="0" fontId="4" fillId="2" borderId="0" xfId="3" applyFont="1" applyFill="1" applyAlignment="1" applyProtection="1">
      <alignment horizontal="left" vertical="center"/>
      <protection hidden="1"/>
    </xf>
    <xf numFmtId="0" fontId="5" fillId="3" borderId="8" xfId="3" applyFont="1" applyFill="1" applyBorder="1" applyProtection="1">
      <protection hidden="1"/>
    </xf>
    <xf numFmtId="0" fontId="5" fillId="0" borderId="8" xfId="3" applyFont="1" applyBorder="1" applyProtection="1">
      <protection hidden="1"/>
    </xf>
    <xf numFmtId="0" fontId="0" fillId="9" borderId="0" xfId="0" applyFill="1"/>
    <xf numFmtId="0" fontId="0" fillId="0" borderId="10" xfId="0" applyBorder="1" applyAlignment="1">
      <alignment horizontal="left" vertical="center"/>
    </xf>
    <xf numFmtId="0" fontId="5" fillId="10" borderId="0" xfId="0" applyFont="1" applyFill="1"/>
    <xf numFmtId="0" fontId="22" fillId="10" borderId="2" xfId="3" applyFont="1" applyFill="1" applyBorder="1"/>
    <xf numFmtId="0" fontId="23" fillId="10" borderId="2" xfId="3" applyFont="1" applyFill="1" applyBorder="1"/>
    <xf numFmtId="0" fontId="0" fillId="2" borderId="0" xfId="0" applyFill="1"/>
    <xf numFmtId="164" fontId="6" fillId="2" borderId="0" xfId="3" applyNumberFormat="1" applyFont="1" applyFill="1" applyAlignment="1" applyProtection="1">
      <alignment horizontal="left" vertical="center"/>
      <protection hidden="1"/>
    </xf>
    <xf numFmtId="0" fontId="0" fillId="2" borderId="0" xfId="0" applyFill="1" applyProtection="1">
      <protection hidden="1"/>
    </xf>
    <xf numFmtId="0" fontId="3" fillId="2" borderId="0" xfId="3" applyFont="1" applyFill="1" applyAlignment="1" applyProtection="1">
      <alignment horizontal="center" vertical="center"/>
      <protection hidden="1"/>
    </xf>
    <xf numFmtId="0" fontId="5" fillId="0" borderId="11" xfId="3" applyFont="1" applyBorder="1" applyAlignment="1" applyProtection="1">
      <alignment vertical="center"/>
      <protection hidden="1"/>
    </xf>
    <xf numFmtId="0" fontId="25" fillId="13" borderId="8" xfId="3" applyFont="1" applyFill="1" applyBorder="1"/>
    <xf numFmtId="0" fontId="22" fillId="0" borderId="0" xfId="0" applyFont="1"/>
    <xf numFmtId="0" fontId="8" fillId="2" borderId="0" xfId="3" applyFont="1" applyFill="1" applyAlignment="1" applyProtection="1">
      <alignment horizontal="center" vertical="center"/>
      <protection hidden="1"/>
    </xf>
    <xf numFmtId="3" fontId="1" fillId="2" borderId="2" xfId="3" applyNumberFormat="1" applyFont="1" applyFill="1" applyBorder="1" applyAlignment="1" applyProtection="1">
      <alignment horizontal="left" vertical="center"/>
      <protection locked="0"/>
    </xf>
    <xf numFmtId="49" fontId="5" fillId="2" borderId="2" xfId="3" applyNumberFormat="1" applyFont="1" applyFill="1" applyBorder="1" applyAlignment="1" applyProtection="1">
      <alignment horizontal="left" vertical="center"/>
      <protection locked="0"/>
    </xf>
    <xf numFmtId="0" fontId="0" fillId="0" borderId="0" xfId="0" applyAlignment="1">
      <alignment wrapText="1"/>
    </xf>
    <xf numFmtId="0" fontId="0" fillId="0" borderId="0" xfId="0" applyAlignment="1" applyProtection="1">
      <alignment horizontal="left" vertical="top" wrapText="1"/>
      <protection hidden="1"/>
    </xf>
    <xf numFmtId="0" fontId="2" fillId="10" borderId="0" xfId="3" applyFill="1"/>
    <xf numFmtId="0" fontId="0" fillId="0" borderId="0" xfId="0" applyAlignment="1" applyProtection="1">
      <alignment vertical="center"/>
      <protection hidden="1"/>
    </xf>
    <xf numFmtId="49" fontId="6" fillId="2" borderId="13" xfId="3" applyNumberFormat="1" applyFont="1" applyFill="1" applyBorder="1" applyAlignment="1" applyProtection="1">
      <alignment horizontal="left" vertical="center"/>
      <protection locked="0"/>
    </xf>
    <xf numFmtId="14" fontId="6" fillId="2" borderId="2" xfId="3" applyNumberFormat="1" applyFont="1" applyFill="1" applyBorder="1" applyAlignment="1" applyProtection="1">
      <alignment horizontal="left" vertical="center"/>
      <protection locked="0"/>
    </xf>
    <xf numFmtId="14" fontId="6" fillId="2" borderId="13" xfId="3" applyNumberFormat="1" applyFont="1" applyFill="1" applyBorder="1" applyAlignment="1" applyProtection="1">
      <alignment horizontal="left" vertical="center"/>
      <protection locked="0"/>
    </xf>
    <xf numFmtId="0" fontId="17" fillId="0" borderId="0" xfId="0" applyFont="1" applyAlignment="1" applyProtection="1">
      <alignment horizontal="left" vertical="top" wrapText="1"/>
      <protection hidden="1"/>
    </xf>
    <xf numFmtId="0" fontId="0" fillId="0" borderId="0" xfId="0" applyAlignment="1">
      <alignment horizontal="left" vertical="top" wrapText="1"/>
    </xf>
    <xf numFmtId="0" fontId="1" fillId="13" borderId="14" xfId="3" applyFont="1" applyFill="1" applyBorder="1" applyAlignment="1">
      <alignment horizontal="center"/>
    </xf>
    <xf numFmtId="0" fontId="1" fillId="13" borderId="15" xfId="3" applyFont="1" applyFill="1" applyBorder="1" applyAlignment="1">
      <alignment horizontal="center"/>
    </xf>
    <xf numFmtId="0" fontId="1" fillId="13" borderId="6" xfId="3" applyFont="1" applyFill="1" applyBorder="1" applyAlignment="1" applyProtection="1">
      <alignment horizontal="center" vertical="center"/>
      <protection hidden="1"/>
    </xf>
    <xf numFmtId="0" fontId="1" fillId="13" borderId="15" xfId="3" applyFont="1" applyFill="1" applyBorder="1" applyAlignment="1" applyProtection="1">
      <alignment horizontal="center" vertical="center"/>
      <protection hidden="1"/>
    </xf>
    <xf numFmtId="0" fontId="42" fillId="0" borderId="0" xfId="0" applyFont="1" applyProtection="1">
      <protection hidden="1"/>
    </xf>
    <xf numFmtId="0" fontId="27" fillId="0" borderId="2" xfId="3" applyFont="1" applyBorder="1"/>
    <xf numFmtId="0" fontId="26" fillId="0" borderId="2" xfId="3" applyFont="1" applyBorder="1"/>
    <xf numFmtId="0" fontId="27" fillId="0" borderId="0" xfId="0" applyFont="1"/>
    <xf numFmtId="0" fontId="27" fillId="0" borderId="5" xfId="3" applyFont="1" applyBorder="1"/>
    <xf numFmtId="0" fontId="43" fillId="0" borderId="0" xfId="0" applyFont="1"/>
    <xf numFmtId="0" fontId="44" fillId="0" borderId="0" xfId="0" applyFont="1" applyProtection="1">
      <protection hidden="1"/>
    </xf>
    <xf numFmtId="0" fontId="45" fillId="0" borderId="2" xfId="3" applyFont="1" applyBorder="1"/>
    <xf numFmtId="0" fontId="45" fillId="17" borderId="2" xfId="3" applyFont="1" applyFill="1" applyBorder="1"/>
    <xf numFmtId="0" fontId="45" fillId="0" borderId="2" xfId="0" applyFont="1" applyBorder="1"/>
    <xf numFmtId="0" fontId="5" fillId="0" borderId="0" xfId="0" applyFont="1"/>
    <xf numFmtId="0" fontId="13" fillId="0" borderId="0" xfId="0" applyFont="1"/>
    <xf numFmtId="0" fontId="5" fillId="10" borderId="2" xfId="0" applyFont="1" applyFill="1" applyBorder="1"/>
    <xf numFmtId="0" fontId="13" fillId="9" borderId="0" xfId="0" applyFont="1" applyFill="1"/>
    <xf numFmtId="0" fontId="46" fillId="10" borderId="2" xfId="3" applyFont="1" applyFill="1" applyBorder="1"/>
    <xf numFmtId="0" fontId="46" fillId="0" borderId="2" xfId="3" applyFont="1" applyBorder="1"/>
    <xf numFmtId="0" fontId="47" fillId="0" borderId="0" xfId="0" applyFont="1"/>
    <xf numFmtId="49" fontId="0" fillId="0" borderId="0" xfId="0" applyNumberFormat="1"/>
    <xf numFmtId="0" fontId="15" fillId="11" borderId="8" xfId="3" applyFont="1" applyFill="1" applyBorder="1"/>
    <xf numFmtId="0" fontId="28" fillId="0" borderId="1" xfId="5" applyFont="1" applyBorder="1" applyAlignment="1">
      <alignment wrapText="1"/>
    </xf>
    <xf numFmtId="49" fontId="13" fillId="0" borderId="0" xfId="0" applyNumberFormat="1" applyFont="1"/>
    <xf numFmtId="0" fontId="46" fillId="10" borderId="2" xfId="0" applyFont="1" applyFill="1" applyBorder="1"/>
    <xf numFmtId="0" fontId="5" fillId="0" borderId="0" xfId="3" quotePrefix="1" applyFont="1"/>
    <xf numFmtId="49" fontId="48" fillId="0" borderId="0" xfId="0" applyNumberFormat="1" applyFont="1"/>
    <xf numFmtId="0" fontId="49" fillId="0" borderId="1" xfId="5" applyFont="1" applyBorder="1" applyAlignment="1">
      <alignment wrapText="1"/>
    </xf>
    <xf numFmtId="49" fontId="47" fillId="0" borderId="0" xfId="0" applyNumberFormat="1" applyFont="1"/>
    <xf numFmtId="0" fontId="29" fillId="0" borderId="1" xfId="5" applyFont="1" applyBorder="1" applyAlignment="1">
      <alignment wrapText="1"/>
    </xf>
    <xf numFmtId="0" fontId="30" fillId="0" borderId="1" xfId="5" applyFont="1" applyBorder="1" applyAlignment="1">
      <alignment wrapText="1"/>
    </xf>
    <xf numFmtId="0" fontId="46" fillId="0" borderId="0" xfId="3" applyFont="1"/>
    <xf numFmtId="0" fontId="28" fillId="0" borderId="16" xfId="5" applyFont="1" applyBorder="1" applyAlignment="1">
      <alignment wrapText="1"/>
    </xf>
    <xf numFmtId="0" fontId="49" fillId="0" borderId="16" xfId="5" applyFont="1" applyBorder="1" applyAlignment="1">
      <alignment wrapText="1"/>
    </xf>
    <xf numFmtId="49" fontId="50" fillId="0" borderId="0" xfId="0" applyNumberFormat="1" applyFont="1"/>
    <xf numFmtId="0" fontId="47" fillId="0" borderId="1" xfId="5" applyFont="1" applyBorder="1" applyAlignment="1">
      <alignment horizontal="left" wrapText="1"/>
    </xf>
    <xf numFmtId="49" fontId="51" fillId="0" borderId="0" xfId="0" applyNumberFormat="1" applyFont="1"/>
    <xf numFmtId="49" fontId="52" fillId="0" borderId="0" xfId="0" applyNumberFormat="1" applyFont="1"/>
    <xf numFmtId="0" fontId="13" fillId="0" borderId="0" xfId="3" applyFont="1"/>
    <xf numFmtId="0" fontId="53" fillId="0" borderId="17" xfId="0" applyFont="1" applyBorder="1"/>
    <xf numFmtId="0" fontId="0" fillId="0" borderId="18" xfId="0" applyBorder="1"/>
    <xf numFmtId="49" fontId="48" fillId="0" borderId="19" xfId="0" applyNumberFormat="1" applyFont="1" applyBorder="1"/>
    <xf numFmtId="0" fontId="13" fillId="0" borderId="20" xfId="0" applyFont="1" applyBorder="1"/>
    <xf numFmtId="49" fontId="48" fillId="0" borderId="21" xfId="0" applyNumberFormat="1" applyFont="1" applyBorder="1"/>
    <xf numFmtId="0" fontId="32" fillId="0" borderId="0" xfId="3" applyFont="1"/>
    <xf numFmtId="0" fontId="0" fillId="0" borderId="21" xfId="0" applyBorder="1"/>
    <xf numFmtId="0" fontId="31" fillId="0" borderId="20" xfId="0" applyFont="1" applyBorder="1"/>
    <xf numFmtId="0" fontId="0" fillId="0" borderId="22" xfId="0" applyBorder="1"/>
    <xf numFmtId="0" fontId="0" fillId="0" borderId="23" xfId="0" applyBorder="1"/>
    <xf numFmtId="0" fontId="0" fillId="0" borderId="24" xfId="0" applyBorder="1"/>
    <xf numFmtId="0" fontId="17" fillId="0" borderId="0" xfId="0" applyFont="1" applyAlignment="1" applyProtection="1">
      <alignment vertical="top"/>
      <protection hidden="1"/>
    </xf>
    <xf numFmtId="0" fontId="0" fillId="0" borderId="0" xfId="0" applyAlignment="1" applyProtection="1">
      <alignment vertical="top"/>
      <protection hidden="1"/>
    </xf>
    <xf numFmtId="0" fontId="17" fillId="0" borderId="0" xfId="0" applyFont="1" applyAlignment="1" applyProtection="1">
      <alignment vertical="top" wrapText="1"/>
      <protection hidden="1"/>
    </xf>
    <xf numFmtId="0" fontId="0" fillId="0" borderId="0" xfId="0" applyAlignment="1" applyProtection="1">
      <alignment vertical="top" wrapText="1"/>
      <protection hidden="1"/>
    </xf>
    <xf numFmtId="0" fontId="4" fillId="0" borderId="0" xfId="0" applyFont="1" applyAlignment="1" applyProtection="1">
      <alignment horizontal="left"/>
      <protection hidden="1"/>
    </xf>
    <xf numFmtId="0" fontId="0" fillId="2" borderId="0" xfId="0" applyFill="1" applyAlignment="1">
      <alignment vertical="center"/>
    </xf>
    <xf numFmtId="0" fontId="4" fillId="0" borderId="0" xfId="3" applyFont="1" applyAlignment="1" applyProtection="1">
      <alignment horizontal="center" vertical="center"/>
      <protection hidden="1"/>
    </xf>
    <xf numFmtId="0" fontId="54" fillId="2" borderId="0" xfId="3" applyFont="1" applyFill="1" applyAlignment="1" applyProtection="1">
      <alignment vertical="center" wrapText="1"/>
      <protection hidden="1"/>
    </xf>
    <xf numFmtId="0" fontId="4" fillId="0" borderId="0" xfId="3" applyFont="1" applyAlignment="1" applyProtection="1">
      <alignment vertical="center"/>
      <protection hidden="1"/>
    </xf>
    <xf numFmtId="0" fontId="6" fillId="0" borderId="0" xfId="3" applyFont="1" applyAlignment="1" applyProtection="1">
      <alignment vertical="center"/>
      <protection hidden="1"/>
    </xf>
    <xf numFmtId="0" fontId="0" fillId="0" borderId="0" xfId="0" applyAlignment="1">
      <alignment vertical="center"/>
    </xf>
    <xf numFmtId="0" fontId="46" fillId="10" borderId="0" xfId="0" applyFont="1" applyFill="1"/>
    <xf numFmtId="0" fontId="53" fillId="0" borderId="0" xfId="0" applyFont="1" applyAlignment="1">
      <alignment vertical="center" wrapText="1"/>
    </xf>
    <xf numFmtId="0" fontId="24" fillId="18" borderId="9" xfId="3" applyFont="1" applyFill="1" applyBorder="1" applyAlignment="1" applyProtection="1">
      <alignment vertical="center" wrapText="1"/>
      <protection hidden="1"/>
    </xf>
    <xf numFmtId="0" fontId="55" fillId="10" borderId="2" xfId="3" applyFont="1" applyFill="1" applyBorder="1"/>
    <xf numFmtId="0" fontId="55" fillId="10" borderId="2" xfId="0" applyFont="1" applyFill="1" applyBorder="1"/>
    <xf numFmtId="0" fontId="56" fillId="10" borderId="2" xfId="3" applyFont="1" applyFill="1" applyBorder="1"/>
    <xf numFmtId="0" fontId="56" fillId="10" borderId="2" xfId="0" applyFont="1" applyFill="1" applyBorder="1"/>
    <xf numFmtId="0" fontId="5" fillId="0" borderId="1" xfId="4" applyFont="1" applyBorder="1" applyAlignment="1">
      <alignment horizontal="left" wrapText="1"/>
    </xf>
    <xf numFmtId="0" fontId="5" fillId="0" borderId="1" xfId="4" applyFont="1" applyBorder="1" applyAlignment="1">
      <alignment horizontal="left"/>
    </xf>
    <xf numFmtId="0" fontId="56" fillId="0" borderId="0" xfId="2" applyFont="1"/>
    <xf numFmtId="0" fontId="57" fillId="10" borderId="2" xfId="0" applyFont="1" applyFill="1" applyBorder="1"/>
    <xf numFmtId="0" fontId="57" fillId="0" borderId="0" xfId="0" applyFont="1"/>
    <xf numFmtId="0" fontId="57" fillId="0" borderId="0" xfId="2" applyFont="1"/>
    <xf numFmtId="0" fontId="34" fillId="0" borderId="5" xfId="3" applyFont="1" applyBorder="1"/>
    <xf numFmtId="0" fontId="34" fillId="10" borderId="2" xfId="3" applyFont="1" applyFill="1" applyBorder="1"/>
    <xf numFmtId="0" fontId="56" fillId="0" borderId="2" xfId="3" applyFont="1" applyBorder="1"/>
    <xf numFmtId="0" fontId="58" fillId="0" borderId="2" xfId="0" applyFont="1" applyBorder="1"/>
    <xf numFmtId="0" fontId="56" fillId="0" borderId="2" xfId="0" applyFont="1" applyBorder="1"/>
    <xf numFmtId="0" fontId="57" fillId="0" borderId="2" xfId="3" applyFont="1" applyBorder="1"/>
    <xf numFmtId="0" fontId="46" fillId="10" borderId="2" xfId="0" applyFont="1" applyFill="1" applyBorder="1" applyAlignment="1">
      <alignment wrapText="1"/>
    </xf>
    <xf numFmtId="0" fontId="59" fillId="0" borderId="2" xfId="3" applyFont="1" applyBorder="1"/>
    <xf numFmtId="0" fontId="60" fillId="0" borderId="0" xfId="0" applyFont="1"/>
    <xf numFmtId="0" fontId="61" fillId="10" borderId="2" xfId="3" applyFont="1" applyFill="1" applyBorder="1"/>
    <xf numFmtId="0" fontId="61" fillId="10" borderId="2" xfId="3" applyFont="1" applyFill="1" applyBorder="1" applyAlignment="1">
      <alignment wrapText="1"/>
    </xf>
    <xf numFmtId="0" fontId="60" fillId="10" borderId="2" xfId="3" applyFont="1" applyFill="1" applyBorder="1"/>
    <xf numFmtId="0" fontId="59" fillId="17" borderId="2" xfId="0" applyFont="1" applyFill="1" applyBorder="1"/>
    <xf numFmtId="0" fontId="60" fillId="10" borderId="2" xfId="0" applyFont="1" applyFill="1" applyBorder="1"/>
    <xf numFmtId="0" fontId="61" fillId="10" borderId="2" xfId="0" applyFont="1" applyFill="1" applyBorder="1"/>
    <xf numFmtId="0" fontId="62" fillId="19" borderId="24" xfId="0" applyFont="1" applyFill="1" applyBorder="1"/>
    <xf numFmtId="0" fontId="63" fillId="10" borderId="2" xfId="0" applyFont="1" applyFill="1" applyBorder="1"/>
    <xf numFmtId="0" fontId="64" fillId="10" borderId="2" xfId="3" applyFont="1" applyFill="1" applyBorder="1"/>
    <xf numFmtId="0" fontId="63" fillId="10" borderId="2" xfId="3" applyFont="1" applyFill="1" applyBorder="1"/>
    <xf numFmtId="0" fontId="63" fillId="19" borderId="2" xfId="0" applyFont="1" applyFill="1" applyBorder="1"/>
    <xf numFmtId="0" fontId="0" fillId="7" borderId="0" xfId="0" applyFill="1" applyAlignment="1" applyProtection="1">
      <alignment horizontal="center"/>
      <protection hidden="1"/>
    </xf>
    <xf numFmtId="0" fontId="3" fillId="7" borderId="0" xfId="0" applyFont="1" applyFill="1" applyAlignment="1" applyProtection="1">
      <alignment horizontal="center"/>
      <protection hidden="1"/>
    </xf>
    <xf numFmtId="0" fontId="55" fillId="10" borderId="2" xfId="0" applyFont="1" applyFill="1" applyBorder="1" applyAlignment="1">
      <alignment wrapText="1"/>
    </xf>
    <xf numFmtId="0" fontId="56" fillId="10" borderId="3" xfId="3" applyFont="1" applyFill="1" applyBorder="1"/>
    <xf numFmtId="0" fontId="56" fillId="10" borderId="3" xfId="0" applyFont="1" applyFill="1" applyBorder="1"/>
    <xf numFmtId="0" fontId="24" fillId="2" borderId="0" xfId="3" applyFont="1" applyFill="1" applyAlignment="1" applyProtection="1">
      <alignment horizontal="center"/>
      <protection hidden="1"/>
    </xf>
    <xf numFmtId="0" fontId="0" fillId="0" borderId="0" xfId="0" applyAlignment="1" applyProtection="1">
      <alignment horizontal="center"/>
      <protection hidden="1"/>
    </xf>
    <xf numFmtId="0" fontId="9" fillId="0" borderId="0" xfId="0" applyFont="1" applyProtection="1">
      <protection hidden="1"/>
    </xf>
    <xf numFmtId="0" fontId="0" fillId="0" borderId="0" xfId="0" applyAlignment="1" applyProtection="1">
      <alignment horizontal="right"/>
      <protection hidden="1"/>
    </xf>
    <xf numFmtId="0" fontId="3" fillId="0" borderId="0" xfId="3" applyFont="1" applyAlignment="1" applyProtection="1">
      <alignment horizontal="center" vertical="center"/>
      <protection hidden="1"/>
    </xf>
    <xf numFmtId="0" fontId="6" fillId="0" borderId="0" xfId="3" applyFont="1" applyProtection="1">
      <protection hidden="1"/>
    </xf>
    <xf numFmtId="0" fontId="5" fillId="0" borderId="25" xfId="3" applyFont="1" applyBorder="1" applyProtection="1">
      <protection hidden="1"/>
    </xf>
    <xf numFmtId="0" fontId="24" fillId="2" borderId="0" xfId="3" applyFont="1" applyFill="1" applyAlignment="1" applyProtection="1">
      <alignment vertical="center" wrapText="1"/>
      <protection hidden="1"/>
    </xf>
    <xf numFmtId="0" fontId="5" fillId="3" borderId="26" xfId="3" applyFont="1" applyFill="1" applyBorder="1" applyProtection="1">
      <protection hidden="1"/>
    </xf>
    <xf numFmtId="49" fontId="6" fillId="2" borderId="27" xfId="3" applyNumberFormat="1" applyFont="1" applyFill="1" applyBorder="1" applyAlignment="1" applyProtection="1">
      <alignment horizontal="left" vertical="center"/>
      <protection locked="0"/>
    </xf>
    <xf numFmtId="49" fontId="6" fillId="2" borderId="28" xfId="3" applyNumberFormat="1" applyFont="1" applyFill="1" applyBorder="1" applyAlignment="1" applyProtection="1">
      <alignment horizontal="left" vertical="center"/>
      <protection locked="0"/>
    </xf>
    <xf numFmtId="0" fontId="9" fillId="0" borderId="0" xfId="0" applyFont="1" applyAlignment="1">
      <alignment vertical="top"/>
    </xf>
    <xf numFmtId="0" fontId="9" fillId="0" borderId="0" xfId="3" applyFont="1" applyAlignment="1" applyProtection="1">
      <alignment horizontal="left" vertical="top"/>
      <protection hidden="1"/>
    </xf>
    <xf numFmtId="0" fontId="9" fillId="0" borderId="0" xfId="0" applyFont="1" applyAlignment="1" applyProtection="1">
      <alignment vertical="top"/>
      <protection hidden="1"/>
    </xf>
    <xf numFmtId="0" fontId="5" fillId="3" borderId="29" xfId="3" applyFont="1" applyFill="1" applyBorder="1" applyAlignment="1" applyProtection="1">
      <alignment vertical="center"/>
      <protection hidden="1"/>
    </xf>
    <xf numFmtId="0" fontId="5" fillId="10" borderId="2" xfId="3" applyFont="1" applyFill="1" applyBorder="1" applyAlignment="1">
      <alignment wrapText="1"/>
    </xf>
    <xf numFmtId="0" fontId="6" fillId="0" borderId="0" xfId="0" applyFont="1"/>
    <xf numFmtId="0" fontId="6" fillId="2" borderId="0" xfId="3" applyFont="1" applyFill="1" applyAlignment="1" applyProtection="1">
      <alignment horizontal="right" vertical="center"/>
      <protection hidden="1"/>
    </xf>
    <xf numFmtId="0" fontId="5" fillId="18" borderId="29" xfId="3" applyFont="1" applyFill="1" applyBorder="1" applyProtection="1">
      <protection locked="0" hidden="1"/>
    </xf>
    <xf numFmtId="0" fontId="65" fillId="20" borderId="30" xfId="0" applyFont="1" applyFill="1" applyBorder="1" applyAlignment="1" applyProtection="1">
      <alignment horizontal="center"/>
      <protection hidden="1"/>
    </xf>
    <xf numFmtId="0" fontId="5" fillId="21" borderId="0" xfId="0" applyFont="1" applyFill="1" applyAlignment="1">
      <alignment wrapText="1"/>
    </xf>
    <xf numFmtId="0" fontId="38" fillId="21" borderId="0" xfId="0" applyFont="1" applyFill="1" applyAlignment="1">
      <alignment wrapText="1"/>
    </xf>
    <xf numFmtId="0" fontId="5" fillId="21" borderId="0" xfId="0" applyFont="1" applyFill="1" applyAlignment="1">
      <alignment horizontal="left" wrapText="1"/>
    </xf>
    <xf numFmtId="0" fontId="22" fillId="21" borderId="0" xfId="0" applyFont="1" applyFill="1" applyAlignment="1">
      <alignment wrapText="1"/>
    </xf>
    <xf numFmtId="0" fontId="66" fillId="21" borderId="0" xfId="0" applyFont="1" applyFill="1" applyAlignment="1">
      <alignment wrapText="1"/>
    </xf>
    <xf numFmtId="0" fontId="5" fillId="21" borderId="0" xfId="3" applyFont="1" applyFill="1" applyAlignment="1" applyProtection="1">
      <alignment horizontal="right" vertical="center"/>
      <protection hidden="1"/>
    </xf>
    <xf numFmtId="0" fontId="1" fillId="2" borderId="0" xfId="3" applyFont="1" applyFill="1" applyAlignment="1" applyProtection="1">
      <alignment horizontal="right" vertical="center" wrapText="1"/>
      <protection hidden="1"/>
    </xf>
    <xf numFmtId="0" fontId="19" fillId="2" borderId="0" xfId="3" applyFont="1" applyFill="1" applyAlignment="1" applyProtection="1">
      <alignment horizontal="right" vertical="center"/>
      <protection hidden="1"/>
    </xf>
    <xf numFmtId="0" fontId="1" fillId="21" borderId="0" xfId="3" applyFont="1" applyFill="1" applyAlignment="1" applyProtection="1">
      <alignment horizontal="right" vertical="center"/>
      <protection hidden="1"/>
    </xf>
    <xf numFmtId="0" fontId="1" fillId="22" borderId="0" xfId="3" applyFont="1" applyFill="1" applyAlignment="1" applyProtection="1">
      <alignment horizontal="right" vertical="center" wrapText="1"/>
      <protection hidden="1"/>
    </xf>
    <xf numFmtId="0" fontId="1" fillId="22" borderId="0" xfId="3" applyFont="1" applyFill="1" applyAlignment="1" applyProtection="1">
      <alignment horizontal="right" vertical="center"/>
      <protection hidden="1"/>
    </xf>
    <xf numFmtId="0" fontId="6" fillId="22" borderId="27" xfId="3" applyFont="1" applyFill="1" applyBorder="1" applyAlignment="1" applyProtection="1">
      <alignment horizontal="right" vertical="center"/>
      <protection hidden="1"/>
    </xf>
    <xf numFmtId="0" fontId="6" fillId="22" borderId="0" xfId="3" applyFont="1" applyFill="1" applyAlignment="1" applyProtection="1">
      <alignment horizontal="right" vertical="center"/>
      <protection hidden="1"/>
    </xf>
    <xf numFmtId="0" fontId="6" fillId="22" borderId="28" xfId="3" applyFont="1" applyFill="1" applyBorder="1" applyAlignment="1" applyProtection="1">
      <alignment horizontal="right" vertical="center"/>
      <protection hidden="1"/>
    </xf>
    <xf numFmtId="0" fontId="6" fillId="22" borderId="31" xfId="3" applyFont="1" applyFill="1" applyBorder="1" applyAlignment="1" applyProtection="1">
      <alignment horizontal="right" vertical="center"/>
      <protection hidden="1"/>
    </xf>
    <xf numFmtId="0" fontId="40" fillId="19" borderId="15" xfId="0" applyFont="1" applyFill="1" applyBorder="1"/>
    <xf numFmtId="1" fontId="6" fillId="17" borderId="2" xfId="3" applyNumberFormat="1" applyFont="1" applyFill="1" applyBorder="1" applyAlignment="1" applyProtection="1">
      <alignment horizontal="left" vertical="center"/>
      <protection locked="0"/>
    </xf>
    <xf numFmtId="49" fontId="6" fillId="17" borderId="2" xfId="3" applyNumberFormat="1" applyFont="1" applyFill="1" applyBorder="1" applyAlignment="1" applyProtection="1">
      <alignment horizontal="left" vertical="center"/>
      <protection locked="0"/>
    </xf>
    <xf numFmtId="0" fontId="6" fillId="21" borderId="2" xfId="3" applyFont="1" applyFill="1" applyBorder="1" applyAlignment="1" applyProtection="1">
      <alignment horizontal="right" vertical="center"/>
      <protection hidden="1"/>
    </xf>
    <xf numFmtId="0" fontId="39" fillId="21" borderId="0" xfId="3" applyFont="1" applyFill="1" applyAlignment="1" applyProtection="1">
      <alignment horizontal="right" vertical="center" wrapText="1"/>
      <protection hidden="1"/>
    </xf>
    <xf numFmtId="0" fontId="39" fillId="21" borderId="0" xfId="3" applyFont="1" applyFill="1" applyAlignment="1" applyProtection="1">
      <alignment horizontal="right" vertical="center"/>
      <protection hidden="1"/>
    </xf>
    <xf numFmtId="0" fontId="1" fillId="18" borderId="32" xfId="3" applyFont="1" applyFill="1" applyBorder="1" applyAlignment="1" applyProtection="1">
      <alignment horizontal="left" vertical="center"/>
      <protection hidden="1"/>
    </xf>
    <xf numFmtId="0" fontId="1" fillId="0" borderId="33" xfId="3" applyFont="1" applyBorder="1" applyAlignment="1" applyProtection="1">
      <alignment horizontal="left" vertical="center"/>
      <protection hidden="1"/>
    </xf>
    <xf numFmtId="0" fontId="65" fillId="23" borderId="24" xfId="3" applyFont="1" applyFill="1" applyBorder="1" applyAlignment="1" applyProtection="1">
      <alignment horizontal="left" vertical="center"/>
      <protection hidden="1"/>
    </xf>
    <xf numFmtId="0" fontId="53" fillId="0" borderId="0" xfId="0" applyFont="1" applyProtection="1">
      <protection hidden="1"/>
    </xf>
    <xf numFmtId="0" fontId="47" fillId="0" borderId="0" xfId="0" applyFont="1" applyProtection="1">
      <protection hidden="1"/>
    </xf>
    <xf numFmtId="0" fontId="53" fillId="0" borderId="12" xfId="3" applyFont="1" applyBorder="1" applyAlignment="1" applyProtection="1">
      <alignment horizontal="center" vertical="top"/>
      <protection hidden="1"/>
    </xf>
    <xf numFmtId="0" fontId="53" fillId="0" borderId="0" xfId="0" applyFont="1" applyAlignment="1" applyProtection="1">
      <alignment horizontal="left" vertical="center" wrapText="1"/>
      <protection hidden="1"/>
    </xf>
    <xf numFmtId="0" fontId="53" fillId="0" borderId="0" xfId="0" applyFont="1" applyAlignment="1">
      <alignment horizontal="center" vertical="center"/>
    </xf>
    <xf numFmtId="0" fontId="54" fillId="2" borderId="0" xfId="3" applyFont="1" applyFill="1" applyAlignment="1" applyProtection="1">
      <alignment horizontal="center" vertical="center"/>
      <protection hidden="1"/>
    </xf>
    <xf numFmtId="0" fontId="79" fillId="2" borderId="0" xfId="3" applyFont="1" applyFill="1" applyAlignment="1" applyProtection="1">
      <alignment horizontal="center" vertical="center"/>
      <protection hidden="1"/>
    </xf>
    <xf numFmtId="0" fontId="47" fillId="0" borderId="0" xfId="0" applyFont="1" applyAlignment="1">
      <alignment horizontal="center"/>
    </xf>
    <xf numFmtId="0" fontId="54" fillId="2" borderId="0" xfId="3" applyFont="1" applyFill="1" applyAlignment="1" applyProtection="1">
      <alignment horizontal="center"/>
      <protection hidden="1"/>
    </xf>
    <xf numFmtId="0" fontId="81" fillId="2" borderId="0" xfId="3" applyFont="1" applyFill="1" applyAlignment="1" applyProtection="1">
      <alignment horizontal="center" vertical="center" wrapText="1"/>
      <protection hidden="1"/>
    </xf>
    <xf numFmtId="0" fontId="54" fillId="2" borderId="0" xfId="3" applyFont="1" applyFill="1" applyAlignment="1" applyProtection="1">
      <alignment horizontal="center" vertical="top"/>
      <protection hidden="1"/>
    </xf>
    <xf numFmtId="0" fontId="53" fillId="2" borderId="0" xfId="3" applyFont="1" applyFill="1" applyAlignment="1" applyProtection="1">
      <alignment horizontal="center" vertical="top"/>
      <protection hidden="1"/>
    </xf>
    <xf numFmtId="0" fontId="53" fillId="2" borderId="0" xfId="3" applyFont="1" applyFill="1" applyAlignment="1" applyProtection="1">
      <alignment horizontal="center" vertical="center"/>
      <protection hidden="1"/>
    </xf>
    <xf numFmtId="0" fontId="79" fillId="2" borderId="0" xfId="3" applyFont="1" applyFill="1" applyAlignment="1" applyProtection="1">
      <alignment horizontal="center"/>
      <protection hidden="1"/>
    </xf>
    <xf numFmtId="0" fontId="53" fillId="2" borderId="0" xfId="3" applyFont="1" applyFill="1" applyAlignment="1" applyProtection="1">
      <alignment horizontal="center"/>
      <protection hidden="1"/>
    </xf>
    <xf numFmtId="0" fontId="82" fillId="2" borderId="0" xfId="3" applyFont="1" applyFill="1" applyAlignment="1" applyProtection="1">
      <alignment horizontal="center" vertical="center"/>
      <protection hidden="1"/>
    </xf>
    <xf numFmtId="0" fontId="53" fillId="0" borderId="7" xfId="3" applyFont="1" applyBorder="1" applyAlignment="1" applyProtection="1">
      <alignment horizontal="center" vertical="center"/>
      <protection hidden="1"/>
    </xf>
    <xf numFmtId="0" fontId="53" fillId="0" borderId="0" xfId="0" applyFont="1"/>
    <xf numFmtId="0" fontId="53" fillId="0" borderId="0" xfId="0" applyFont="1" applyAlignment="1">
      <alignment horizontal="center"/>
    </xf>
    <xf numFmtId="0" fontId="4" fillId="0" borderId="17" xfId="3" applyFont="1" applyBorder="1" applyAlignment="1" applyProtection="1">
      <alignment vertical="center"/>
      <protection hidden="1"/>
    </xf>
    <xf numFmtId="0" fontId="4" fillId="0" borderId="18" xfId="3" applyFont="1" applyBorder="1" applyAlignment="1" applyProtection="1">
      <alignment vertical="center"/>
      <protection hidden="1"/>
    </xf>
    <xf numFmtId="0" fontId="4" fillId="0" borderId="19" xfId="3" applyFont="1" applyBorder="1" applyAlignment="1" applyProtection="1">
      <alignment vertical="center"/>
      <protection hidden="1"/>
    </xf>
    <xf numFmtId="0" fontId="4" fillId="0" borderId="20" xfId="3" applyFont="1" applyBorder="1" applyAlignment="1" applyProtection="1">
      <alignment vertical="center"/>
      <protection hidden="1"/>
    </xf>
    <xf numFmtId="0" fontId="4" fillId="0" borderId="21" xfId="3" applyFont="1" applyBorder="1" applyAlignment="1" applyProtection="1">
      <alignment vertical="center"/>
      <protection hidden="1"/>
    </xf>
    <xf numFmtId="0" fontId="4" fillId="0" borderId="22" xfId="3" applyFont="1" applyBorder="1" applyAlignment="1" applyProtection="1">
      <alignment vertical="center"/>
      <protection hidden="1"/>
    </xf>
    <xf numFmtId="0" fontId="4" fillId="0" borderId="23" xfId="3" applyFont="1" applyBorder="1" applyAlignment="1" applyProtection="1">
      <alignment vertical="center"/>
      <protection hidden="1"/>
    </xf>
    <xf numFmtId="0" fontId="4" fillId="0" borderId="24" xfId="3" applyFont="1" applyBorder="1" applyAlignment="1" applyProtection="1">
      <alignment vertical="center"/>
      <protection hidden="1"/>
    </xf>
    <xf numFmtId="0" fontId="0" fillId="0" borderId="20" xfId="0" applyBorder="1"/>
    <xf numFmtId="0" fontId="53" fillId="0" borderId="0" xfId="3" applyFont="1" applyAlignment="1" applyProtection="1">
      <alignment horizontal="center" vertical="top"/>
      <protection hidden="1"/>
    </xf>
    <xf numFmtId="0" fontId="53" fillId="0" borderId="0" xfId="3" applyFont="1" applyAlignment="1" applyProtection="1">
      <alignment horizontal="left" vertical="top"/>
      <protection hidden="1"/>
    </xf>
    <xf numFmtId="0" fontId="53" fillId="0" borderId="9" xfId="3" applyFont="1" applyBorder="1" applyAlignment="1" applyProtection="1">
      <alignment horizontal="center" vertical="center"/>
      <protection hidden="1"/>
    </xf>
    <xf numFmtId="0" fontId="53" fillId="0" borderId="8" xfId="3" applyFont="1" applyBorder="1" applyAlignment="1" applyProtection="1">
      <alignment horizontal="center" vertical="center"/>
      <protection hidden="1"/>
    </xf>
    <xf numFmtId="0" fontId="53" fillId="2" borderId="0" xfId="3" applyFont="1" applyFill="1" applyAlignment="1" applyProtection="1">
      <alignment vertical="top" wrapText="1"/>
      <protection hidden="1"/>
    </xf>
    <xf numFmtId="0" fontId="72" fillId="0" borderId="0" xfId="0" applyFont="1" applyAlignment="1">
      <alignment horizontal="center" vertical="center"/>
    </xf>
    <xf numFmtId="0" fontId="72" fillId="0" borderId="47" xfId="0" applyFont="1" applyBorder="1" applyAlignment="1">
      <alignment horizontal="center" vertical="center"/>
    </xf>
    <xf numFmtId="0" fontId="17"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0" fillId="0" borderId="0" xfId="0" applyProtection="1">
      <protection hidden="1"/>
    </xf>
    <xf numFmtId="0" fontId="22" fillId="21" borderId="56" xfId="0" applyFont="1" applyFill="1" applyBorder="1" applyAlignment="1" applyProtection="1">
      <alignment horizontal="center" vertical="top" wrapText="1"/>
      <protection hidden="1"/>
    </xf>
    <xf numFmtId="0" fontId="22" fillId="21" borderId="31" xfId="0" applyFont="1" applyFill="1" applyBorder="1" applyAlignment="1" applyProtection="1">
      <alignment horizontal="center" vertical="top" wrapText="1"/>
      <protection hidden="1"/>
    </xf>
    <xf numFmtId="0" fontId="22" fillId="21" borderId="45" xfId="0" applyFont="1" applyFill="1" applyBorder="1" applyAlignment="1" applyProtection="1">
      <alignment horizontal="center" vertical="top" wrapText="1"/>
      <protection hidden="1"/>
    </xf>
    <xf numFmtId="0" fontId="4" fillId="0" borderId="0" xfId="0" applyFont="1" applyAlignment="1" applyProtection="1">
      <alignment horizontal="left" wrapText="1"/>
      <protection hidden="1"/>
    </xf>
    <xf numFmtId="0" fontId="6" fillId="21" borderId="44" xfId="0" applyFont="1" applyFill="1" applyBorder="1" applyAlignment="1">
      <alignment horizontal="center" wrapText="1"/>
    </xf>
    <xf numFmtId="0" fontId="20" fillId="21" borderId="45" xfId="0" applyFont="1" applyFill="1" applyBorder="1" applyAlignment="1">
      <alignment horizontal="center" wrapText="1"/>
    </xf>
    <xf numFmtId="0" fontId="76" fillId="0" borderId="57" xfId="0" applyFont="1" applyBorder="1" applyAlignment="1" applyProtection="1">
      <alignment horizontal="center" vertical="center" wrapText="1"/>
      <protection hidden="1"/>
    </xf>
    <xf numFmtId="0" fontId="84" fillId="0" borderId="58" xfId="0" applyFont="1" applyBorder="1"/>
    <xf numFmtId="0" fontId="84" fillId="0" borderId="59" xfId="0" applyFont="1" applyBorder="1"/>
    <xf numFmtId="0" fontId="84" fillId="0" borderId="60" xfId="0" applyFont="1" applyBorder="1"/>
    <xf numFmtId="0" fontId="84" fillId="0" borderId="61" xfId="0" applyFont="1" applyBorder="1"/>
    <xf numFmtId="0" fontId="84" fillId="0" borderId="62" xfId="0" applyFont="1" applyBorder="1"/>
    <xf numFmtId="0" fontId="4" fillId="3" borderId="31" xfId="0" applyFont="1" applyFill="1" applyBorder="1" applyAlignment="1" applyProtection="1">
      <alignment horizontal="center" vertical="center" wrapText="1" shrinkToFit="1"/>
      <protection locked="0"/>
    </xf>
    <xf numFmtId="0" fontId="4" fillId="3" borderId="45" xfId="0" applyFont="1" applyFill="1" applyBorder="1" applyAlignment="1" applyProtection="1">
      <alignment horizontal="center" vertical="center" wrapText="1" shrinkToFit="1"/>
      <protection locked="0"/>
    </xf>
    <xf numFmtId="0" fontId="68" fillId="20" borderId="46" xfId="3" applyFont="1" applyFill="1" applyBorder="1" applyAlignment="1" applyProtection="1">
      <alignment horizontal="right" vertical="center" wrapText="1"/>
      <protection hidden="1"/>
    </xf>
    <xf numFmtId="0" fontId="68" fillId="20" borderId="10" xfId="3" applyFont="1" applyFill="1" applyBorder="1" applyAlignment="1" applyProtection="1">
      <alignment horizontal="right" vertical="center" wrapText="1"/>
      <protection hidden="1"/>
    </xf>
    <xf numFmtId="0" fontId="68" fillId="20" borderId="34" xfId="3" applyFont="1" applyFill="1" applyBorder="1" applyAlignment="1" applyProtection="1">
      <alignment horizontal="right" vertical="center" wrapText="1"/>
      <protection hidden="1"/>
    </xf>
    <xf numFmtId="0" fontId="4" fillId="3" borderId="3" xfId="0" applyFont="1" applyFill="1" applyBorder="1" applyAlignment="1" applyProtection="1">
      <alignment horizontal="center" vertical="center" wrapText="1" shrinkToFit="1"/>
      <protection locked="0" hidden="1"/>
    </xf>
    <xf numFmtId="0" fontId="4" fillId="3" borderId="42" xfId="0" applyFont="1" applyFill="1" applyBorder="1" applyAlignment="1" applyProtection="1">
      <alignment horizontal="center" vertical="center" wrapText="1" shrinkToFit="1"/>
      <protection locked="0" hidden="1"/>
    </xf>
    <xf numFmtId="0" fontId="4" fillId="3" borderId="30" xfId="0" applyFont="1" applyFill="1" applyBorder="1" applyAlignment="1" applyProtection="1">
      <alignment horizontal="center" vertical="center" wrapText="1" shrinkToFit="1"/>
      <protection locked="0" hidden="1"/>
    </xf>
    <xf numFmtId="0" fontId="70" fillId="20" borderId="3" xfId="3" applyFont="1" applyFill="1" applyBorder="1" applyAlignment="1" applyProtection="1">
      <alignment horizontal="center" vertical="center"/>
      <protection hidden="1"/>
    </xf>
    <xf numFmtId="0" fontId="70" fillId="20" borderId="42" xfId="3" applyFont="1" applyFill="1" applyBorder="1" applyAlignment="1" applyProtection="1">
      <alignment horizontal="center" vertical="center"/>
      <protection hidden="1"/>
    </xf>
    <xf numFmtId="0" fontId="70" fillId="20" borderId="30" xfId="3" applyFont="1" applyFill="1" applyBorder="1" applyAlignment="1" applyProtection="1">
      <alignment horizontal="center" vertical="center"/>
      <protection hidden="1"/>
    </xf>
    <xf numFmtId="0" fontId="71" fillId="20" borderId="46" xfId="3" applyFont="1" applyFill="1" applyBorder="1" applyAlignment="1" applyProtection="1">
      <alignment horizontal="right" vertical="center"/>
      <protection hidden="1"/>
    </xf>
    <xf numFmtId="0" fontId="71" fillId="20" borderId="10" xfId="3" applyFont="1" applyFill="1" applyBorder="1" applyAlignment="1" applyProtection="1">
      <alignment horizontal="right" vertical="center"/>
      <protection hidden="1"/>
    </xf>
    <xf numFmtId="0" fontId="71" fillId="20" borderId="34" xfId="3" applyFont="1" applyFill="1" applyBorder="1" applyAlignment="1" applyProtection="1">
      <alignment horizontal="right" vertical="center"/>
      <protection hidden="1"/>
    </xf>
    <xf numFmtId="0" fontId="67" fillId="21" borderId="10" xfId="1" applyFont="1" applyFill="1" applyBorder="1" applyAlignment="1" applyProtection="1">
      <alignment horizontal="center" vertical="center" wrapText="1"/>
      <protection hidden="1"/>
    </xf>
    <xf numFmtId="0" fontId="67" fillId="21" borderId="34" xfId="1" applyFont="1" applyFill="1" applyBorder="1" applyAlignment="1" applyProtection="1">
      <alignment horizontal="center" vertical="center" wrapText="1"/>
      <protection hidden="1"/>
    </xf>
    <xf numFmtId="0" fontId="67" fillId="21" borderId="0" xfId="1" applyFont="1" applyFill="1" applyBorder="1" applyAlignment="1" applyProtection="1">
      <alignment horizontal="center" vertical="center" wrapText="1"/>
      <protection hidden="1"/>
    </xf>
    <xf numFmtId="0" fontId="67" fillId="21" borderId="4" xfId="1" applyFont="1" applyFill="1" applyBorder="1" applyAlignment="1" applyProtection="1">
      <alignment horizontal="center" vertical="center" wrapText="1"/>
      <protection hidden="1"/>
    </xf>
    <xf numFmtId="0" fontId="68" fillId="20" borderId="44" xfId="3" applyFont="1" applyFill="1" applyBorder="1" applyAlignment="1" applyProtection="1">
      <alignment horizontal="right" vertical="center" wrapText="1"/>
      <protection hidden="1"/>
    </xf>
    <xf numFmtId="0" fontId="68" fillId="20" borderId="31" xfId="3" applyFont="1" applyFill="1" applyBorder="1" applyAlignment="1" applyProtection="1">
      <alignment horizontal="right" vertical="center" wrapText="1"/>
      <protection hidden="1"/>
    </xf>
    <xf numFmtId="0" fontId="68" fillId="20" borderId="45" xfId="3" applyFont="1" applyFill="1" applyBorder="1" applyAlignment="1" applyProtection="1">
      <alignment horizontal="right" vertical="center" wrapText="1"/>
      <protection hidden="1"/>
    </xf>
    <xf numFmtId="14" fontId="4" fillId="0" borderId="3" xfId="3" applyNumberFormat="1" applyFont="1" applyBorder="1" applyAlignment="1" applyProtection="1">
      <alignment horizontal="center" vertical="center"/>
      <protection locked="0" hidden="1"/>
    </xf>
    <xf numFmtId="14" fontId="4" fillId="0" borderId="42" xfId="3" applyNumberFormat="1" applyFont="1" applyBorder="1" applyAlignment="1" applyProtection="1">
      <alignment horizontal="center" vertical="center"/>
      <protection locked="0" hidden="1"/>
    </xf>
    <xf numFmtId="14" fontId="4" fillId="0" borderId="30" xfId="3" applyNumberFormat="1" applyFont="1" applyBorder="1" applyAlignment="1" applyProtection="1">
      <alignment horizontal="center" vertical="center"/>
      <protection locked="0" hidden="1"/>
    </xf>
    <xf numFmtId="0" fontId="68" fillId="24" borderId="5" xfId="3" applyFont="1" applyFill="1" applyBorder="1" applyAlignment="1" applyProtection="1">
      <alignment horizontal="right" vertical="center" wrapText="1"/>
      <protection hidden="1"/>
    </xf>
    <xf numFmtId="0" fontId="68" fillId="24" borderId="0" xfId="3" applyFont="1" applyFill="1" applyAlignment="1" applyProtection="1">
      <alignment horizontal="right" vertical="center" wrapText="1"/>
      <protection hidden="1"/>
    </xf>
    <xf numFmtId="0" fontId="68" fillId="24" borderId="4" xfId="3" applyFont="1" applyFill="1" applyBorder="1" applyAlignment="1" applyProtection="1">
      <alignment horizontal="right" vertical="center" wrapText="1"/>
      <protection hidden="1"/>
    </xf>
    <xf numFmtId="0" fontId="53" fillId="2" borderId="0" xfId="3" applyFont="1" applyFill="1" applyAlignment="1" applyProtection="1">
      <alignment horizontal="left" vertical="top"/>
      <protection hidden="1"/>
    </xf>
    <xf numFmtId="0" fontId="47" fillId="0" borderId="0" xfId="0" applyFont="1" applyAlignment="1">
      <alignment horizontal="left"/>
    </xf>
    <xf numFmtId="0" fontId="68" fillId="23" borderId="35" xfId="3" applyFont="1" applyFill="1" applyBorder="1" applyAlignment="1" applyProtection="1">
      <alignment vertical="center"/>
      <protection hidden="1"/>
    </xf>
    <xf numFmtId="0" fontId="68" fillId="23" borderId="36" xfId="0" applyFont="1" applyFill="1" applyBorder="1" applyAlignment="1" applyProtection="1">
      <alignment vertical="center"/>
      <protection hidden="1"/>
    </xf>
    <xf numFmtId="0" fontId="68" fillId="23" borderId="37" xfId="0" applyFont="1" applyFill="1" applyBorder="1" applyAlignment="1" applyProtection="1">
      <alignment vertical="center"/>
      <protection hidden="1"/>
    </xf>
    <xf numFmtId="0" fontId="1" fillId="0" borderId="35" xfId="3" applyFont="1" applyBorder="1" applyAlignment="1" applyProtection="1">
      <alignment horizontal="left" vertical="center" wrapText="1"/>
      <protection hidden="1"/>
    </xf>
    <xf numFmtId="0" fontId="1" fillId="0" borderId="36" xfId="3" applyFont="1" applyBorder="1" applyAlignment="1" applyProtection="1">
      <alignment horizontal="left" vertical="center" wrapText="1"/>
      <protection hidden="1"/>
    </xf>
    <xf numFmtId="0" fontId="1" fillId="0" borderId="37" xfId="3" applyFont="1" applyBorder="1" applyAlignment="1" applyProtection="1">
      <alignment horizontal="left" vertical="center" wrapText="1"/>
      <protection hidden="1"/>
    </xf>
    <xf numFmtId="0" fontId="1" fillId="0" borderId="38" xfId="3" applyFont="1" applyBorder="1" applyAlignment="1" applyProtection="1">
      <alignment horizontal="left" vertical="center"/>
      <protection hidden="1"/>
    </xf>
    <xf numFmtId="0" fontId="1" fillId="0" borderId="39" xfId="3" applyFont="1" applyBorder="1" applyAlignment="1" applyProtection="1">
      <alignment horizontal="left" vertical="center"/>
      <protection hidden="1"/>
    </xf>
    <xf numFmtId="0" fontId="1" fillId="0" borderId="40" xfId="3" applyFont="1" applyBorder="1" applyAlignment="1" applyProtection="1">
      <alignment horizontal="left" vertical="center"/>
      <protection hidden="1"/>
    </xf>
    <xf numFmtId="0" fontId="1" fillId="0" borderId="41" xfId="3" applyFont="1" applyBorder="1" applyAlignment="1" applyProtection="1">
      <alignment horizontal="left" vertical="center"/>
      <protection hidden="1"/>
    </xf>
    <xf numFmtId="0" fontId="1" fillId="0" borderId="42" xfId="3" applyFont="1" applyBorder="1" applyAlignment="1" applyProtection="1">
      <alignment horizontal="left" vertical="center"/>
      <protection hidden="1"/>
    </xf>
    <xf numFmtId="0" fontId="1" fillId="0" borderId="43" xfId="3" applyFont="1" applyBorder="1" applyAlignment="1" applyProtection="1">
      <alignment horizontal="left" vertical="center"/>
      <protection hidden="1"/>
    </xf>
    <xf numFmtId="0" fontId="4" fillId="0" borderId="41" xfId="3" applyFont="1" applyBorder="1" applyAlignment="1" applyProtection="1">
      <alignment vertical="center"/>
      <protection hidden="1"/>
    </xf>
    <xf numFmtId="0" fontId="4" fillId="0" borderId="42" xfId="0" applyFont="1" applyBorder="1" applyAlignment="1" applyProtection="1">
      <alignment vertical="center"/>
      <protection hidden="1"/>
    </xf>
    <xf numFmtId="0" fontId="4" fillId="0" borderId="43" xfId="0" applyFont="1" applyBorder="1" applyAlignment="1" applyProtection="1">
      <alignment vertical="center"/>
      <protection hidden="1"/>
    </xf>
    <xf numFmtId="0" fontId="4" fillId="3" borderId="38" xfId="3" applyFont="1" applyFill="1" applyBorder="1" applyAlignment="1" applyProtection="1">
      <alignment vertical="center"/>
      <protection hidden="1"/>
    </xf>
    <xf numFmtId="0" fontId="4" fillId="0" borderId="39" xfId="0" applyFont="1" applyBorder="1" applyAlignment="1" applyProtection="1">
      <alignment vertical="center"/>
      <protection hidden="1"/>
    </xf>
    <xf numFmtId="0" fontId="4" fillId="0" borderId="40" xfId="0" applyFont="1" applyBorder="1" applyAlignment="1" applyProtection="1">
      <alignment vertical="center"/>
      <protection hidden="1"/>
    </xf>
    <xf numFmtId="0" fontId="68" fillId="24" borderId="6" xfId="3" applyFont="1" applyFill="1" applyBorder="1" applyAlignment="1" applyProtection="1">
      <alignment horizontal="center" vertical="center"/>
      <protection hidden="1"/>
    </xf>
    <xf numFmtId="0" fontId="68" fillId="24" borderId="14" xfId="3" applyFont="1" applyFill="1" applyBorder="1" applyAlignment="1" applyProtection="1">
      <alignment horizontal="center" vertical="center"/>
      <protection hidden="1"/>
    </xf>
    <xf numFmtId="0" fontId="68" fillId="24" borderId="15" xfId="3" applyFont="1" applyFill="1" applyBorder="1" applyAlignment="1" applyProtection="1">
      <alignment horizontal="center" vertical="center"/>
      <protection hidden="1"/>
    </xf>
    <xf numFmtId="0" fontId="69" fillId="24" borderId="17" xfId="3" applyFont="1" applyFill="1" applyBorder="1" applyAlignment="1" applyProtection="1">
      <alignment horizontal="center" vertical="center"/>
      <protection hidden="1"/>
    </xf>
    <xf numFmtId="0" fontId="69" fillId="24" borderId="18" xfId="3" applyFont="1" applyFill="1" applyBorder="1" applyAlignment="1" applyProtection="1">
      <alignment horizontal="center" vertical="center"/>
      <protection hidden="1"/>
    </xf>
    <xf numFmtId="0" fontId="69" fillId="24" borderId="19" xfId="3" applyFont="1" applyFill="1" applyBorder="1" applyAlignment="1" applyProtection="1">
      <alignment horizontal="center" vertical="center"/>
      <protection hidden="1"/>
    </xf>
    <xf numFmtId="0" fontId="69" fillId="24" borderId="22" xfId="3" applyFont="1" applyFill="1" applyBorder="1" applyAlignment="1" applyProtection="1">
      <alignment horizontal="center" vertical="center"/>
      <protection hidden="1"/>
    </xf>
    <xf numFmtId="0" fontId="69" fillId="24" borderId="23" xfId="3" applyFont="1" applyFill="1" applyBorder="1" applyAlignment="1" applyProtection="1">
      <alignment horizontal="center" vertical="center"/>
      <protection hidden="1"/>
    </xf>
    <xf numFmtId="0" fontId="69" fillId="24" borderId="24" xfId="3" applyFont="1" applyFill="1" applyBorder="1" applyAlignment="1" applyProtection="1">
      <alignment horizontal="center" vertical="center"/>
      <protection hidden="1"/>
    </xf>
    <xf numFmtId="0" fontId="74" fillId="24" borderId="17" xfId="3" applyFont="1" applyFill="1" applyBorder="1" applyAlignment="1" applyProtection="1">
      <alignment horizontal="center" vertical="center" wrapText="1"/>
      <protection hidden="1"/>
    </xf>
    <xf numFmtId="0" fontId="74" fillId="24" borderId="18" xfId="3" applyFont="1" applyFill="1" applyBorder="1" applyAlignment="1" applyProtection="1">
      <alignment horizontal="center" vertical="center" wrapText="1"/>
      <protection hidden="1"/>
    </xf>
    <xf numFmtId="0" fontId="74" fillId="24" borderId="19" xfId="3" applyFont="1" applyFill="1" applyBorder="1" applyAlignment="1" applyProtection="1">
      <alignment horizontal="center" vertical="center" wrapText="1"/>
      <protection hidden="1"/>
    </xf>
    <xf numFmtId="0" fontId="74" fillId="24" borderId="22" xfId="3" applyFont="1" applyFill="1" applyBorder="1" applyAlignment="1" applyProtection="1">
      <alignment horizontal="center" vertical="center" wrapText="1"/>
      <protection hidden="1"/>
    </xf>
    <xf numFmtId="0" fontId="74" fillId="24" borderId="23" xfId="3" applyFont="1" applyFill="1" applyBorder="1" applyAlignment="1" applyProtection="1">
      <alignment horizontal="center" vertical="center" wrapText="1"/>
      <protection hidden="1"/>
    </xf>
    <xf numFmtId="0" fontId="74" fillId="24" borderId="24" xfId="3" applyFont="1" applyFill="1" applyBorder="1" applyAlignment="1" applyProtection="1">
      <alignment horizontal="center" vertical="center" wrapText="1"/>
      <protection hidden="1"/>
    </xf>
    <xf numFmtId="0" fontId="1" fillId="0" borderId="0" xfId="3" applyFont="1" applyAlignment="1" applyProtection="1">
      <alignment horizontal="center"/>
      <protection hidden="1"/>
    </xf>
    <xf numFmtId="0" fontId="1" fillId="0" borderId="0" xfId="0" applyFont="1" applyAlignment="1">
      <alignment horizontal="center"/>
    </xf>
    <xf numFmtId="0" fontId="5" fillId="0" borderId="0" xfId="0" applyFont="1"/>
    <xf numFmtId="0" fontId="53" fillId="2" borderId="5" xfId="3" applyFont="1" applyFill="1" applyBorder="1" applyAlignment="1" applyProtection="1">
      <alignment horizontal="center" vertical="top"/>
      <protection hidden="1"/>
    </xf>
    <xf numFmtId="0" fontId="53" fillId="0" borderId="0" xfId="0" applyFont="1" applyAlignment="1">
      <alignment horizontal="center" vertical="top"/>
    </xf>
    <xf numFmtId="49" fontId="6" fillId="2" borderId="3" xfId="3" applyNumberFormat="1" applyFont="1" applyFill="1" applyBorder="1" applyAlignment="1" applyProtection="1">
      <alignment horizontal="left" vertical="center"/>
      <protection locked="0"/>
    </xf>
    <xf numFmtId="49" fontId="6" fillId="2" borderId="42" xfId="3" applyNumberFormat="1" applyFont="1" applyFill="1" applyBorder="1" applyAlignment="1" applyProtection="1">
      <alignment horizontal="left" vertical="center"/>
      <protection locked="0"/>
    </xf>
    <xf numFmtId="49" fontId="6" fillId="2" borderId="30" xfId="3" applyNumberFormat="1" applyFont="1" applyFill="1" applyBorder="1" applyAlignment="1" applyProtection="1">
      <alignment horizontal="left" vertical="center"/>
      <protection locked="0"/>
    </xf>
    <xf numFmtId="0" fontId="1" fillId="21" borderId="0" xfId="3" applyFont="1" applyFill="1" applyAlignment="1" applyProtection="1">
      <alignment horizontal="right" vertical="center" wrapText="1"/>
      <protection hidden="1"/>
    </xf>
    <xf numFmtId="0" fontId="1" fillId="21" borderId="4" xfId="3" applyFont="1" applyFill="1" applyBorder="1" applyAlignment="1" applyProtection="1">
      <alignment horizontal="right" vertical="center" wrapText="1"/>
      <protection hidden="1"/>
    </xf>
    <xf numFmtId="0" fontId="6" fillId="17" borderId="2" xfId="3" applyFont="1" applyFill="1" applyBorder="1" applyAlignment="1" applyProtection="1">
      <alignment horizontal="left" vertical="center"/>
      <protection locked="0"/>
    </xf>
    <xf numFmtId="0" fontId="6" fillId="18" borderId="2" xfId="3" applyFont="1" applyFill="1" applyBorder="1" applyAlignment="1" applyProtection="1">
      <alignment horizontal="left" vertical="center"/>
      <protection locked="0"/>
    </xf>
    <xf numFmtId="49" fontId="6" fillId="3" borderId="3" xfId="3" applyNumberFormat="1" applyFont="1" applyFill="1" applyBorder="1" applyAlignment="1" applyProtection="1">
      <alignment horizontal="left" vertical="center"/>
      <protection locked="0" hidden="1"/>
    </xf>
    <xf numFmtId="49" fontId="6" fillId="3" borderId="42" xfId="3" applyNumberFormat="1" applyFont="1" applyFill="1" applyBorder="1" applyAlignment="1" applyProtection="1">
      <alignment horizontal="left" vertical="center"/>
      <protection locked="0" hidden="1"/>
    </xf>
    <xf numFmtId="49" fontId="6" fillId="3" borderId="30" xfId="3" applyNumberFormat="1" applyFont="1" applyFill="1" applyBorder="1" applyAlignment="1" applyProtection="1">
      <alignment horizontal="left" vertical="center"/>
      <protection locked="0" hidden="1"/>
    </xf>
    <xf numFmtId="0" fontId="4" fillId="2" borderId="0" xfId="3" applyFont="1" applyFill="1" applyAlignment="1" applyProtection="1">
      <alignment horizontal="center" vertical="top"/>
      <protection hidden="1"/>
    </xf>
    <xf numFmtId="0" fontId="0" fillId="0" borderId="0" xfId="0"/>
    <xf numFmtId="49" fontId="6" fillId="2" borderId="46" xfId="3" applyNumberFormat="1" applyFont="1" applyFill="1" applyBorder="1" applyAlignment="1" applyProtection="1">
      <alignment vertical="top" wrapText="1"/>
      <protection locked="0"/>
    </xf>
    <xf numFmtId="0" fontId="6" fillId="0" borderId="10" xfId="0" applyFont="1" applyBorder="1" applyProtection="1">
      <protection locked="0"/>
    </xf>
    <xf numFmtId="0" fontId="6" fillId="0" borderId="34" xfId="0" applyFont="1" applyBorder="1" applyProtection="1">
      <protection locked="0"/>
    </xf>
    <xf numFmtId="0" fontId="6" fillId="0" borderId="5" xfId="0" applyFont="1" applyBorder="1" applyProtection="1">
      <protection locked="0"/>
    </xf>
    <xf numFmtId="0" fontId="6" fillId="0" borderId="0" xfId="0" applyFont="1" applyProtection="1">
      <protection locked="0"/>
    </xf>
    <xf numFmtId="0" fontId="6" fillId="0" borderId="4" xfId="0" applyFont="1" applyBorder="1" applyProtection="1">
      <protection locked="0"/>
    </xf>
    <xf numFmtId="0" fontId="6" fillId="0" borderId="44" xfId="0" applyFont="1" applyBorder="1" applyProtection="1">
      <protection locked="0"/>
    </xf>
    <xf numFmtId="0" fontId="6" fillId="0" borderId="31" xfId="0" applyFont="1" applyBorder="1" applyProtection="1">
      <protection locked="0"/>
    </xf>
    <xf numFmtId="0" fontId="6" fillId="0" borderId="45" xfId="0" applyFont="1" applyBorder="1" applyProtection="1">
      <protection locked="0"/>
    </xf>
    <xf numFmtId="0" fontId="53" fillId="2" borderId="5" xfId="3" applyFont="1" applyFill="1" applyBorder="1" applyAlignment="1" applyProtection="1">
      <alignment horizontal="center"/>
      <protection hidden="1"/>
    </xf>
    <xf numFmtId="0" fontId="47" fillId="0" borderId="0" xfId="0" applyFont="1" applyAlignment="1">
      <alignment horizontal="center"/>
    </xf>
    <xf numFmtId="0" fontId="73" fillId="20" borderId="18" xfId="3" applyFont="1" applyFill="1" applyBorder="1" applyAlignment="1" applyProtection="1">
      <alignment horizontal="center" vertical="center" wrapText="1"/>
      <protection hidden="1"/>
    </xf>
    <xf numFmtId="0" fontId="73" fillId="20" borderId="0" xfId="3" applyFont="1" applyFill="1" applyAlignment="1" applyProtection="1">
      <alignment horizontal="center" vertical="center" wrapText="1"/>
      <protection hidden="1"/>
    </xf>
    <xf numFmtId="0" fontId="1" fillId="21" borderId="0" xfId="3" applyFont="1" applyFill="1" applyAlignment="1" applyProtection="1">
      <alignment horizontal="right" vertical="center"/>
      <protection hidden="1"/>
    </xf>
    <xf numFmtId="0" fontId="1" fillId="21" borderId="4" xfId="3" applyFont="1" applyFill="1" applyBorder="1" applyAlignment="1" applyProtection="1">
      <alignment horizontal="right" vertical="center"/>
      <protection hidden="1"/>
    </xf>
    <xf numFmtId="0" fontId="20" fillId="21" borderId="2" xfId="3" applyFont="1" applyFill="1" applyBorder="1" applyAlignment="1" applyProtection="1">
      <alignment horizontal="right" vertical="center"/>
      <protection hidden="1"/>
    </xf>
    <xf numFmtId="0" fontId="53" fillId="2" borderId="5" xfId="3" applyFont="1" applyFill="1" applyBorder="1" applyAlignment="1" applyProtection="1">
      <alignment horizontal="center" vertical="center"/>
      <protection hidden="1"/>
    </xf>
    <xf numFmtId="0" fontId="47" fillId="0" borderId="0" xfId="0" applyFont="1" applyAlignment="1">
      <alignment horizontal="center" vertical="center"/>
    </xf>
    <xf numFmtId="0" fontId="80" fillId="2" borderId="5" xfId="3" applyFont="1" applyFill="1" applyBorder="1" applyAlignment="1" applyProtection="1">
      <alignment horizontal="center" vertical="top"/>
      <protection hidden="1"/>
    </xf>
    <xf numFmtId="0" fontId="80" fillId="0" borderId="0" xfId="0" applyFont="1" applyAlignment="1">
      <alignment horizontal="center" vertical="top"/>
    </xf>
    <xf numFmtId="0" fontId="83" fillId="18" borderId="49" xfId="3" applyFont="1" applyFill="1" applyBorder="1" applyAlignment="1" applyProtection="1">
      <alignment horizontal="center" vertical="center"/>
      <protection hidden="1"/>
    </xf>
    <xf numFmtId="0" fontId="83" fillId="18" borderId="31" xfId="3" applyFont="1" applyFill="1" applyBorder="1" applyAlignment="1" applyProtection="1">
      <alignment horizontal="center" vertical="center"/>
      <protection hidden="1"/>
    </xf>
    <xf numFmtId="0" fontId="83" fillId="18" borderId="50" xfId="3" applyFont="1" applyFill="1" applyBorder="1" applyAlignment="1" applyProtection="1">
      <alignment horizontal="center" vertical="center"/>
      <protection hidden="1"/>
    </xf>
    <xf numFmtId="0" fontId="1" fillId="0" borderId="51" xfId="3" applyFont="1" applyBorder="1" applyAlignment="1" applyProtection="1">
      <alignment horizontal="center" vertical="center"/>
      <protection hidden="1"/>
    </xf>
    <xf numFmtId="0" fontId="1" fillId="0" borderId="42" xfId="3" applyFont="1" applyBorder="1" applyAlignment="1" applyProtection="1">
      <alignment horizontal="center" vertical="center"/>
      <protection hidden="1"/>
    </xf>
    <xf numFmtId="0" fontId="1" fillId="0" borderId="43" xfId="3" applyFont="1" applyBorder="1" applyAlignment="1" applyProtection="1">
      <alignment horizontal="center" vertical="center"/>
      <protection hidden="1"/>
    </xf>
    <xf numFmtId="0" fontId="53" fillId="0" borderId="5" xfId="0" applyFont="1" applyBorder="1" applyAlignment="1">
      <alignment horizontal="center" vertical="top"/>
    </xf>
    <xf numFmtId="0" fontId="80" fillId="0" borderId="5" xfId="0" applyFont="1" applyBorder="1" applyAlignment="1">
      <alignment horizontal="center" vertical="top"/>
    </xf>
    <xf numFmtId="0" fontId="68" fillId="24" borderId="17" xfId="3" applyFont="1" applyFill="1" applyBorder="1" applyAlignment="1" applyProtection="1">
      <alignment horizontal="center" vertical="center"/>
      <protection hidden="1"/>
    </xf>
    <xf numFmtId="0" fontId="68" fillId="24" borderId="18" xfId="3" applyFont="1" applyFill="1" applyBorder="1" applyAlignment="1" applyProtection="1">
      <alignment horizontal="center" vertical="center"/>
      <protection hidden="1"/>
    </xf>
    <xf numFmtId="0" fontId="68" fillId="24" borderId="19" xfId="3" applyFont="1" applyFill="1" applyBorder="1" applyAlignment="1" applyProtection="1">
      <alignment horizontal="center" vertical="center"/>
      <protection hidden="1"/>
    </xf>
    <xf numFmtId="0" fontId="68" fillId="24" borderId="22" xfId="3" applyFont="1" applyFill="1" applyBorder="1" applyAlignment="1" applyProtection="1">
      <alignment horizontal="center" vertical="center"/>
      <protection hidden="1"/>
    </xf>
    <xf numFmtId="0" fontId="68" fillId="24" borderId="23" xfId="3" applyFont="1" applyFill="1" applyBorder="1" applyAlignment="1" applyProtection="1">
      <alignment horizontal="center" vertical="center"/>
      <protection hidden="1"/>
    </xf>
    <xf numFmtId="0" fontId="68" fillId="24" borderId="24" xfId="3" applyFont="1" applyFill="1" applyBorder="1" applyAlignment="1" applyProtection="1">
      <alignment horizontal="center" vertical="center"/>
      <protection hidden="1"/>
    </xf>
    <xf numFmtId="0" fontId="6" fillId="0" borderId="3" xfId="3" applyFont="1" applyBorder="1" applyAlignment="1" applyProtection="1">
      <alignment horizontal="left" vertical="center"/>
      <protection locked="0"/>
    </xf>
    <xf numFmtId="0" fontId="6" fillId="0" borderId="42" xfId="3" applyFont="1" applyBorder="1" applyAlignment="1" applyProtection="1">
      <alignment horizontal="left" vertical="center"/>
      <protection locked="0"/>
    </xf>
    <xf numFmtId="0" fontId="6" fillId="0" borderId="30" xfId="3" applyFont="1" applyBorder="1" applyAlignment="1" applyProtection="1">
      <alignment horizontal="left" vertical="center"/>
      <protection locked="0"/>
    </xf>
    <xf numFmtId="0" fontId="53" fillId="0" borderId="0" xfId="0" applyFont="1" applyAlignment="1">
      <alignment horizontal="center" vertical="center"/>
    </xf>
    <xf numFmtId="0" fontId="65" fillId="24" borderId="6" xfId="3" applyFont="1" applyFill="1" applyBorder="1" applyAlignment="1" applyProtection="1">
      <alignment horizontal="center" vertical="center"/>
      <protection hidden="1"/>
    </xf>
    <xf numFmtId="0" fontId="65" fillId="24" borderId="14" xfId="3" applyFont="1" applyFill="1" applyBorder="1" applyAlignment="1" applyProtection="1">
      <alignment horizontal="center" vertical="center"/>
      <protection hidden="1"/>
    </xf>
    <xf numFmtId="0" fontId="65" fillId="24" borderId="15" xfId="3" applyFont="1" applyFill="1" applyBorder="1" applyAlignment="1" applyProtection="1">
      <alignment horizontal="center" vertical="center"/>
      <protection hidden="1"/>
    </xf>
    <xf numFmtId="0" fontId="53" fillId="0" borderId="0" xfId="0" applyFont="1" applyAlignment="1">
      <alignment horizontal="center" vertical="center" wrapText="1"/>
    </xf>
    <xf numFmtId="0" fontId="65" fillId="23" borderId="48" xfId="3" applyFont="1" applyFill="1" applyBorder="1" applyAlignment="1" applyProtection="1">
      <alignment horizontal="center" vertical="center"/>
      <protection hidden="1"/>
    </xf>
    <xf numFmtId="0" fontId="65" fillId="23" borderId="23" xfId="3" applyFont="1" applyFill="1" applyBorder="1" applyAlignment="1" applyProtection="1">
      <alignment horizontal="center" vertical="center"/>
      <protection hidden="1"/>
    </xf>
    <xf numFmtId="0" fontId="65" fillId="23" borderId="24" xfId="3" applyFont="1" applyFill="1" applyBorder="1" applyAlignment="1" applyProtection="1">
      <alignment horizontal="center" vertical="center"/>
      <protection hidden="1"/>
    </xf>
    <xf numFmtId="0" fontId="6" fillId="18" borderId="3" xfId="3" applyFont="1" applyFill="1" applyBorder="1" applyAlignment="1" applyProtection="1">
      <alignment horizontal="left" vertical="center"/>
      <protection locked="0"/>
    </xf>
    <xf numFmtId="0" fontId="6" fillId="18" borderId="42" xfId="3" applyFont="1" applyFill="1" applyBorder="1" applyAlignment="1" applyProtection="1">
      <alignment horizontal="left" vertical="center"/>
      <protection locked="0"/>
    </xf>
    <xf numFmtId="0" fontId="6" fillId="18" borderId="30" xfId="3" applyFont="1" applyFill="1" applyBorder="1" applyAlignment="1" applyProtection="1">
      <alignment horizontal="left" vertical="center"/>
      <protection locked="0"/>
    </xf>
    <xf numFmtId="0" fontId="5" fillId="0" borderId="3" xfId="3" applyFont="1" applyBorder="1" applyAlignment="1" applyProtection="1">
      <alignment horizontal="left" vertical="center"/>
      <protection locked="0"/>
    </xf>
    <xf numFmtId="0" fontId="5" fillId="0" borderId="42" xfId="3" applyFont="1" applyBorder="1" applyAlignment="1" applyProtection="1">
      <alignment horizontal="left" vertical="center"/>
      <protection locked="0"/>
    </xf>
    <xf numFmtId="0" fontId="5" fillId="0" borderId="30" xfId="3" applyFont="1" applyBorder="1" applyAlignment="1" applyProtection="1">
      <alignment horizontal="left" vertical="center"/>
      <protection locked="0"/>
    </xf>
    <xf numFmtId="0" fontId="65" fillId="24" borderId="52" xfId="3" applyFont="1" applyFill="1" applyBorder="1" applyAlignment="1" applyProtection="1">
      <alignment horizontal="center" vertical="center"/>
      <protection hidden="1"/>
    </xf>
    <xf numFmtId="0" fontId="68" fillId="24" borderId="53" xfId="0" applyFont="1" applyFill="1" applyBorder="1" applyAlignment="1">
      <alignment horizontal="center" vertical="center"/>
    </xf>
    <xf numFmtId="0" fontId="68" fillId="24" borderId="53" xfId="0" applyFont="1" applyFill="1" applyBorder="1"/>
    <xf numFmtId="0" fontId="68" fillId="24" borderId="54" xfId="0" applyFont="1" applyFill="1" applyBorder="1"/>
    <xf numFmtId="0" fontId="71" fillId="20" borderId="17" xfId="3" applyFont="1" applyFill="1" applyBorder="1" applyAlignment="1" applyProtection="1">
      <alignment horizontal="center" vertical="center"/>
      <protection hidden="1"/>
    </xf>
    <xf numFmtId="0" fontId="71" fillId="20" borderId="19" xfId="3" applyFont="1" applyFill="1" applyBorder="1" applyAlignment="1" applyProtection="1">
      <alignment horizontal="center" vertical="center"/>
      <protection hidden="1"/>
    </xf>
    <xf numFmtId="0" fontId="71" fillId="20" borderId="22" xfId="3" applyFont="1" applyFill="1" applyBorder="1" applyAlignment="1" applyProtection="1">
      <alignment horizontal="center" vertical="center"/>
      <protection hidden="1"/>
    </xf>
    <xf numFmtId="0" fontId="71" fillId="20" borderId="24" xfId="3" applyFont="1" applyFill="1" applyBorder="1" applyAlignment="1" applyProtection="1">
      <alignment horizontal="center" vertical="center"/>
      <protection hidden="1"/>
    </xf>
    <xf numFmtId="0" fontId="1" fillId="18" borderId="55" xfId="3" applyFont="1" applyFill="1" applyBorder="1" applyAlignment="1" applyProtection="1">
      <alignment horizontal="center"/>
      <protection hidden="1"/>
    </xf>
    <xf numFmtId="0" fontId="1" fillId="18" borderId="31" xfId="3" applyFont="1" applyFill="1" applyBorder="1" applyAlignment="1" applyProtection="1">
      <alignment horizontal="center"/>
      <protection hidden="1"/>
    </xf>
    <xf numFmtId="0" fontId="1" fillId="18" borderId="50" xfId="3" applyFont="1" applyFill="1" applyBorder="1" applyAlignment="1" applyProtection="1">
      <alignment horizontal="center"/>
      <protection hidden="1"/>
    </xf>
    <xf numFmtId="0" fontId="24" fillId="2" borderId="69" xfId="3" applyFont="1" applyFill="1" applyBorder="1" applyAlignment="1" applyProtection="1">
      <alignment horizontal="center" vertical="center"/>
      <protection hidden="1"/>
    </xf>
    <xf numFmtId="0" fontId="65" fillId="20" borderId="6" xfId="3" applyFont="1" applyFill="1" applyBorder="1" applyAlignment="1" applyProtection="1">
      <alignment horizontal="center" vertical="center"/>
      <protection hidden="1"/>
    </xf>
    <xf numFmtId="0" fontId="65" fillId="20" borderId="14" xfId="3" applyFont="1" applyFill="1" applyBorder="1" applyAlignment="1" applyProtection="1">
      <alignment horizontal="center" vertical="center"/>
      <protection hidden="1"/>
    </xf>
    <xf numFmtId="0" fontId="65" fillId="20" borderId="15" xfId="3" applyFont="1" applyFill="1" applyBorder="1" applyAlignment="1" applyProtection="1">
      <alignment horizontal="center" vertical="center"/>
      <protection hidden="1"/>
    </xf>
    <xf numFmtId="0" fontId="4" fillId="0" borderId="17" xfId="3" applyFont="1" applyBorder="1" applyAlignment="1" applyProtection="1">
      <alignment horizontal="center" vertical="center"/>
      <protection hidden="1"/>
    </xf>
    <xf numFmtId="0" fontId="4" fillId="0" borderId="18" xfId="3" applyFont="1" applyBorder="1" applyAlignment="1" applyProtection="1">
      <alignment horizontal="center" vertical="center"/>
      <protection hidden="1"/>
    </xf>
    <xf numFmtId="0" fontId="4" fillId="0" borderId="19" xfId="3" applyFont="1" applyBorder="1" applyAlignment="1" applyProtection="1">
      <alignment horizontal="center" vertical="center"/>
      <protection hidden="1"/>
    </xf>
    <xf numFmtId="0" fontId="4" fillId="0" borderId="20" xfId="3" applyFont="1" applyBorder="1" applyAlignment="1" applyProtection="1">
      <alignment horizontal="center" vertical="center"/>
      <protection hidden="1"/>
    </xf>
    <xf numFmtId="0" fontId="4" fillId="0" borderId="0" xfId="3" applyFont="1" applyAlignment="1" applyProtection="1">
      <alignment horizontal="center" vertical="center"/>
      <protection hidden="1"/>
    </xf>
    <xf numFmtId="0" fontId="4" fillId="0" borderId="21" xfId="3" applyFont="1" applyBorder="1" applyAlignment="1" applyProtection="1">
      <alignment horizontal="center" vertical="center"/>
      <protection hidden="1"/>
    </xf>
    <xf numFmtId="0" fontId="4" fillId="0" borderId="22" xfId="3" applyFont="1" applyBorder="1" applyAlignment="1" applyProtection="1">
      <alignment horizontal="center" vertical="center"/>
      <protection hidden="1"/>
    </xf>
    <xf numFmtId="0" fontId="4" fillId="0" borderId="23" xfId="3" applyFont="1" applyBorder="1" applyAlignment="1" applyProtection="1">
      <alignment horizontal="center" vertical="center"/>
      <protection hidden="1"/>
    </xf>
    <xf numFmtId="0" fontId="4" fillId="0" borderId="24" xfId="3" applyFont="1" applyBorder="1" applyAlignment="1" applyProtection="1">
      <alignment horizontal="center" vertical="center"/>
      <protection hidden="1"/>
    </xf>
    <xf numFmtId="0" fontId="75" fillId="2" borderId="63" xfId="3" applyFont="1" applyFill="1" applyBorder="1" applyAlignment="1" applyProtection="1">
      <alignment horizontal="center" vertical="center" wrapText="1"/>
      <protection hidden="1"/>
    </xf>
    <xf numFmtId="0" fontId="75" fillId="2" borderId="64" xfId="3" applyFont="1" applyFill="1" applyBorder="1" applyAlignment="1" applyProtection="1">
      <alignment horizontal="center" vertical="center" wrapText="1"/>
      <protection hidden="1"/>
    </xf>
    <xf numFmtId="0" fontId="75" fillId="2" borderId="65" xfId="3" applyFont="1" applyFill="1" applyBorder="1" applyAlignment="1" applyProtection="1">
      <alignment horizontal="center" vertical="center" wrapText="1"/>
      <protection hidden="1"/>
    </xf>
    <xf numFmtId="0" fontId="75" fillId="2" borderId="66" xfId="3" applyFont="1" applyFill="1" applyBorder="1" applyAlignment="1" applyProtection="1">
      <alignment horizontal="center" vertical="center" wrapText="1"/>
      <protection hidden="1"/>
    </xf>
    <xf numFmtId="0" fontId="75" fillId="2" borderId="67" xfId="3" applyFont="1" applyFill="1" applyBorder="1" applyAlignment="1" applyProtection="1">
      <alignment horizontal="center" vertical="center" wrapText="1"/>
      <protection hidden="1"/>
    </xf>
    <xf numFmtId="0" fontId="75" fillId="2" borderId="68" xfId="3" applyFont="1" applyFill="1" applyBorder="1" applyAlignment="1" applyProtection="1">
      <alignment horizontal="center" vertical="center" wrapText="1"/>
      <protection hidden="1"/>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65" fillId="20" borderId="17" xfId="3" applyFont="1" applyFill="1" applyBorder="1" applyAlignment="1" applyProtection="1">
      <alignment horizontal="center" vertical="center"/>
      <protection hidden="1"/>
    </xf>
    <xf numFmtId="0" fontId="65" fillId="20" borderId="18" xfId="3" applyFont="1" applyFill="1" applyBorder="1" applyAlignment="1" applyProtection="1">
      <alignment horizontal="center" vertical="center"/>
      <protection hidden="1"/>
    </xf>
    <xf numFmtId="0" fontId="65" fillId="20" borderId="19" xfId="3" applyFont="1" applyFill="1" applyBorder="1" applyAlignment="1" applyProtection="1">
      <alignment horizontal="center" vertical="center"/>
      <protection hidden="1"/>
    </xf>
    <xf numFmtId="0" fontId="1" fillId="0" borderId="41" xfId="3" applyFont="1" applyBorder="1" applyAlignment="1" applyProtection="1">
      <alignment horizontal="center"/>
      <protection hidden="1"/>
    </xf>
    <xf numFmtId="0" fontId="1" fillId="0" borderId="42" xfId="3" applyFont="1" applyBorder="1" applyAlignment="1" applyProtection="1">
      <alignment horizontal="center"/>
      <protection hidden="1"/>
    </xf>
    <xf numFmtId="0" fontId="1" fillId="0" borderId="43" xfId="3" applyFont="1" applyBorder="1" applyAlignment="1" applyProtection="1">
      <alignment horizontal="center"/>
      <protection hidden="1"/>
    </xf>
    <xf numFmtId="0" fontId="65" fillId="23" borderId="35" xfId="3" applyFont="1" applyFill="1" applyBorder="1" applyAlignment="1" applyProtection="1">
      <alignment horizontal="center" vertical="center"/>
      <protection hidden="1"/>
    </xf>
    <xf numFmtId="0" fontId="65" fillId="23" borderId="36" xfId="0" applyFont="1" applyFill="1" applyBorder="1" applyAlignment="1">
      <alignment horizontal="center" vertical="center"/>
    </xf>
    <xf numFmtId="0" fontId="65" fillId="23" borderId="37" xfId="0" applyFont="1" applyFill="1" applyBorder="1" applyAlignment="1">
      <alignment horizontal="center"/>
    </xf>
    <xf numFmtId="0" fontId="71" fillId="20" borderId="10" xfId="3" applyFont="1" applyFill="1" applyBorder="1" applyAlignment="1" applyProtection="1">
      <alignment horizontal="center" vertical="center"/>
      <protection hidden="1"/>
    </xf>
    <xf numFmtId="0" fontId="71" fillId="20" borderId="0" xfId="3" applyFont="1" applyFill="1" applyAlignment="1" applyProtection="1">
      <alignment horizontal="center" vertical="center"/>
      <protection hidden="1"/>
    </xf>
    <xf numFmtId="0" fontId="24" fillId="2" borderId="0" xfId="3" applyFont="1" applyFill="1" applyAlignment="1" applyProtection="1">
      <alignment horizontal="center" vertical="center" wrapText="1"/>
      <protection hidden="1"/>
    </xf>
    <xf numFmtId="0" fontId="1" fillId="22" borderId="0" xfId="3" applyFont="1" applyFill="1" applyAlignment="1" applyProtection="1">
      <alignment horizontal="right" vertical="center"/>
      <protection hidden="1"/>
    </xf>
    <xf numFmtId="0" fontId="1" fillId="22" borderId="4" xfId="3" applyFont="1" applyFill="1" applyBorder="1" applyAlignment="1" applyProtection="1">
      <alignment horizontal="right" vertical="center"/>
      <protection hidden="1"/>
    </xf>
    <xf numFmtId="0" fontId="9" fillId="2" borderId="18" xfId="3" applyFont="1" applyFill="1" applyBorder="1" applyAlignment="1" applyProtection="1">
      <alignment horizontal="left" vertical="top" wrapText="1"/>
      <protection hidden="1"/>
    </xf>
    <xf numFmtId="0" fontId="9" fillId="2" borderId="19" xfId="3" applyFont="1" applyFill="1" applyBorder="1" applyAlignment="1" applyProtection="1">
      <alignment horizontal="left" vertical="top" wrapText="1"/>
      <protection hidden="1"/>
    </xf>
    <xf numFmtId="0" fontId="76" fillId="2" borderId="63" xfId="3" applyFont="1" applyFill="1" applyBorder="1" applyAlignment="1" applyProtection="1">
      <alignment horizontal="center" vertical="center" wrapText="1"/>
      <protection hidden="1"/>
    </xf>
    <xf numFmtId="0" fontId="76" fillId="2" borderId="64" xfId="3" applyFont="1" applyFill="1" applyBorder="1" applyAlignment="1" applyProtection="1">
      <alignment horizontal="center" vertical="center" wrapText="1"/>
      <protection hidden="1"/>
    </xf>
    <xf numFmtId="0" fontId="76" fillId="2" borderId="65" xfId="3" applyFont="1" applyFill="1" applyBorder="1" applyAlignment="1" applyProtection="1">
      <alignment horizontal="center" vertical="center" wrapText="1"/>
      <protection hidden="1"/>
    </xf>
    <xf numFmtId="0" fontId="76" fillId="2" borderId="66" xfId="3" applyFont="1" applyFill="1" applyBorder="1" applyAlignment="1" applyProtection="1">
      <alignment horizontal="center" vertical="center" wrapText="1"/>
      <protection hidden="1"/>
    </xf>
    <xf numFmtId="0" fontId="76" fillId="2" borderId="67" xfId="3" applyFont="1" applyFill="1" applyBorder="1" applyAlignment="1" applyProtection="1">
      <alignment horizontal="center" vertical="center" wrapText="1"/>
      <protection hidden="1"/>
    </xf>
    <xf numFmtId="0" fontId="76" fillId="2" borderId="68" xfId="3" applyFont="1" applyFill="1" applyBorder="1" applyAlignment="1" applyProtection="1">
      <alignment horizontal="center" vertical="center" wrapText="1"/>
      <protection hidden="1"/>
    </xf>
    <xf numFmtId="3" fontId="1" fillId="2" borderId="3" xfId="3" applyNumberFormat="1" applyFont="1" applyFill="1" applyBorder="1" applyAlignment="1" applyProtection="1">
      <alignment horizontal="left" vertical="center"/>
      <protection locked="0"/>
    </xf>
    <xf numFmtId="0" fontId="0" fillId="0" borderId="42" xfId="0"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6" fillId="0" borderId="0" xfId="3" applyFont="1" applyAlignment="1" applyProtection="1">
      <alignment vertical="center"/>
      <protection hidden="1"/>
    </xf>
    <xf numFmtId="0" fontId="0" fillId="0" borderId="0" xfId="0" applyAlignment="1">
      <alignment vertical="center"/>
    </xf>
    <xf numFmtId="0" fontId="5" fillId="0" borderId="0" xfId="3" applyFont="1" applyAlignment="1" applyProtection="1">
      <alignment horizontal="center" vertical="center"/>
      <protection hidden="1"/>
    </xf>
    <xf numFmtId="0" fontId="13" fillId="0" borderId="0" xfId="0" applyFont="1" applyAlignment="1">
      <alignment horizontal="center" vertical="center"/>
    </xf>
    <xf numFmtId="0" fontId="6" fillId="0" borderId="0" xfId="3" applyFont="1" applyProtection="1">
      <protection hidden="1"/>
    </xf>
    <xf numFmtId="0" fontId="24" fillId="2" borderId="69" xfId="3" applyFont="1" applyFill="1" applyBorder="1" applyAlignment="1" applyProtection="1">
      <alignment horizontal="center" vertical="center" wrapText="1"/>
      <protection hidden="1"/>
    </xf>
    <xf numFmtId="0" fontId="1" fillId="2" borderId="31" xfId="3" applyFont="1" applyFill="1" applyBorder="1" applyAlignment="1" applyProtection="1">
      <alignment horizontal="center" vertical="center"/>
      <protection hidden="1"/>
    </xf>
    <xf numFmtId="0" fontId="0" fillId="0" borderId="31" xfId="0" applyBorder="1"/>
    <xf numFmtId="0" fontId="76" fillId="2" borderId="70" xfId="3" applyFont="1" applyFill="1" applyBorder="1" applyAlignment="1" applyProtection="1">
      <alignment horizontal="center" vertical="center" wrapText="1"/>
      <protection hidden="1"/>
    </xf>
    <xf numFmtId="0" fontId="76" fillId="2" borderId="0" xfId="3" applyFont="1" applyFill="1" applyAlignment="1" applyProtection="1">
      <alignment horizontal="center" vertical="center" wrapText="1"/>
      <protection hidden="1"/>
    </xf>
    <xf numFmtId="0" fontId="76" fillId="2" borderId="69" xfId="3" applyFont="1" applyFill="1" applyBorder="1" applyAlignment="1" applyProtection="1">
      <alignment horizontal="center" vertical="center" wrapText="1"/>
      <protection hidden="1"/>
    </xf>
    <xf numFmtId="0" fontId="3" fillId="7" borderId="0" xfId="0" applyFont="1" applyFill="1" applyAlignment="1" applyProtection="1">
      <alignment horizontal="center"/>
      <protection hidden="1"/>
    </xf>
    <xf numFmtId="0" fontId="16" fillId="7" borderId="0" xfId="0" applyFont="1" applyFill="1" applyAlignment="1" applyProtection="1">
      <alignment horizontal="center"/>
      <protection hidden="1"/>
    </xf>
    <xf numFmtId="0" fontId="4" fillId="7" borderId="0" xfId="0" applyFont="1" applyFill="1" applyAlignment="1" applyProtection="1">
      <alignment horizontal="center" wrapText="1"/>
      <protection hidden="1"/>
    </xf>
    <xf numFmtId="0" fontId="13" fillId="7" borderId="0" xfId="0" applyFont="1" applyFill="1" applyAlignment="1" applyProtection="1">
      <alignment horizontal="center"/>
      <protection hidden="1"/>
    </xf>
    <xf numFmtId="0" fontId="37" fillId="7" borderId="0" xfId="0" applyFont="1" applyFill="1" applyAlignment="1" applyProtection="1">
      <alignment horizontal="center"/>
      <protection hidden="1"/>
    </xf>
    <xf numFmtId="0" fontId="37" fillId="0" borderId="0" xfId="0" applyFont="1" applyProtection="1">
      <protection hidden="1"/>
    </xf>
    <xf numFmtId="0" fontId="16" fillId="0" borderId="0" xfId="0" applyFont="1" applyAlignment="1" applyProtection="1">
      <alignment horizontal="center"/>
      <protection hidden="1"/>
    </xf>
    <xf numFmtId="49" fontId="13" fillId="7" borderId="0" xfId="0" applyNumberFormat="1" applyFont="1" applyFill="1" applyAlignment="1" applyProtection="1">
      <alignment horizontal="center"/>
      <protection hidden="1"/>
    </xf>
    <xf numFmtId="0" fontId="16" fillId="7" borderId="0" xfId="0" applyFont="1" applyFill="1" applyAlignment="1" applyProtection="1">
      <alignment horizontal="center" wrapText="1"/>
      <protection hidden="1"/>
    </xf>
    <xf numFmtId="0" fontId="16" fillId="0" borderId="0" xfId="0" applyFont="1" applyAlignment="1" applyProtection="1">
      <alignment horizontal="center" wrapText="1"/>
      <protection hidden="1"/>
    </xf>
    <xf numFmtId="0" fontId="21" fillId="7" borderId="0" xfId="0" applyFont="1" applyFill="1" applyAlignment="1" applyProtection="1">
      <alignment horizontal="center"/>
      <protection hidden="1"/>
    </xf>
    <xf numFmtId="0" fontId="77" fillId="7" borderId="0" xfId="0" applyFont="1" applyFill="1" applyAlignment="1" applyProtection="1">
      <alignment horizontal="center"/>
      <protection hidden="1"/>
    </xf>
    <xf numFmtId="0" fontId="78" fillId="0" borderId="0" xfId="0" applyFont="1"/>
    <xf numFmtId="0" fontId="1" fillId="13" borderId="0" xfId="3" applyFont="1" applyFill="1" applyAlignment="1">
      <alignment horizontal="center"/>
    </xf>
    <xf numFmtId="0" fontId="1" fillId="13" borderId="3" xfId="3" applyFont="1" applyFill="1" applyBorder="1" applyAlignment="1">
      <alignment horizontal="center"/>
    </xf>
    <xf numFmtId="0" fontId="1" fillId="13" borderId="42" xfId="3" applyFont="1" applyFill="1" applyBorder="1" applyAlignment="1">
      <alignment horizontal="center"/>
    </xf>
    <xf numFmtId="0" fontId="1" fillId="13" borderId="30" xfId="3" applyFont="1" applyFill="1" applyBorder="1" applyAlignment="1">
      <alignment horizontal="center"/>
    </xf>
    <xf numFmtId="0" fontId="1" fillId="13" borderId="6" xfId="3" applyFont="1" applyFill="1" applyBorder="1" applyAlignment="1" applyProtection="1">
      <alignment horizontal="center" vertical="center"/>
      <protection hidden="1"/>
    </xf>
    <xf numFmtId="0" fontId="1" fillId="13" borderId="14" xfId="3" applyFont="1" applyFill="1" applyBorder="1" applyAlignment="1" applyProtection="1">
      <alignment horizontal="center" vertical="center"/>
      <protection hidden="1"/>
    </xf>
  </cellXfs>
  <cellStyles count="6">
    <cellStyle name="Hyperlink" xfId="1" builtinId="8"/>
    <cellStyle name="Normal" xfId="0" builtinId="0"/>
    <cellStyle name="Normal 2" xfId="2" xr:uid="{E945F76F-802A-43F2-A864-E815053AB402}"/>
    <cellStyle name="Normal_NCS Registration 15082007" xfId="3" xr:uid="{1B91E6B9-E5C8-48E0-8505-D1E5E76E14CD}"/>
    <cellStyle name="Normal_Sheet1" xfId="4" xr:uid="{DCF85213-2CC3-41D6-8611-6DBDA2B6B566}"/>
    <cellStyle name="Normal_Work Required" xfId="5" xr:uid="{B97B538C-8CB1-439E-8548-7DCC4C3175F6}"/>
  </cellStyles>
  <dxfs count="1">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7.png"/><Relationship Id="rId7" Type="http://schemas.openxmlformats.org/officeDocument/2006/relationships/image" Target="../media/image20.png"/><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14.png"/><Relationship Id="rId5" Type="http://schemas.openxmlformats.org/officeDocument/2006/relationships/image" Target="../media/image19.png"/><Relationship Id="rId4" Type="http://schemas.openxmlformats.org/officeDocument/2006/relationships/image" Target="../media/image18.png"/></Relationships>
</file>

<file path=xl/drawings/_rels/drawing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22.jpeg"/><Relationship Id="rId1" Type="http://schemas.openxmlformats.org/officeDocument/2006/relationships/image" Target="../media/image2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6</xdr:row>
      <xdr:rowOff>160020</xdr:rowOff>
    </xdr:from>
    <xdr:to>
      <xdr:col>2</xdr:col>
      <xdr:colOff>472440</xdr:colOff>
      <xdr:row>8</xdr:row>
      <xdr:rowOff>287655</xdr:rowOff>
    </xdr:to>
    <xdr:pic>
      <xdr:nvPicPr>
        <xdr:cNvPr id="4076" name="Picture 9" descr="SPAN0001">
          <a:extLst>
            <a:ext uri="{FF2B5EF4-FFF2-40B4-BE49-F238E27FC236}">
              <a16:creationId xmlns:a16="http://schemas.microsoft.com/office/drawing/2014/main" id="{D6316719-389A-BE32-C682-DA9BCE95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290" y="1979295"/>
          <a:ext cx="632460"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91440</xdr:colOff>
      <xdr:row>16</xdr:row>
      <xdr:rowOff>7620</xdr:rowOff>
    </xdr:from>
    <xdr:to>
      <xdr:col>6</xdr:col>
      <xdr:colOff>590550</xdr:colOff>
      <xdr:row>17</xdr:row>
      <xdr:rowOff>281940</xdr:rowOff>
    </xdr:to>
    <xdr:pic>
      <xdr:nvPicPr>
        <xdr:cNvPr id="4077" name="Picture 10" descr="English">
          <a:extLst>
            <a:ext uri="{FF2B5EF4-FFF2-40B4-BE49-F238E27FC236}">
              <a16:creationId xmlns:a16="http://schemas.microsoft.com/office/drawing/2014/main" id="{EEF8145B-39D5-1C29-8E28-E408A3A5F0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34740" y="3787140"/>
          <a:ext cx="62484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19050</xdr:colOff>
      <xdr:row>10</xdr:row>
      <xdr:rowOff>0</xdr:rowOff>
    </xdr:from>
    <xdr:to>
      <xdr:col>11</xdr:col>
      <xdr:colOff>590550</xdr:colOff>
      <xdr:row>11</xdr:row>
      <xdr:rowOff>300990</xdr:rowOff>
    </xdr:to>
    <xdr:pic>
      <xdr:nvPicPr>
        <xdr:cNvPr id="4078" name="Picture 11" descr="FRAN0001">
          <a:extLst>
            <a:ext uri="{FF2B5EF4-FFF2-40B4-BE49-F238E27FC236}">
              <a16:creationId xmlns:a16="http://schemas.microsoft.com/office/drawing/2014/main" id="{B2ABB8AF-B3FD-115D-BE66-D29B26663F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24750" y="2733675"/>
          <a:ext cx="567690" cy="50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6</xdr:row>
      <xdr:rowOff>200025</xdr:rowOff>
    </xdr:from>
    <xdr:to>
      <xdr:col>11</xdr:col>
      <xdr:colOff>590550</xdr:colOff>
      <xdr:row>8</xdr:row>
      <xdr:rowOff>285750</xdr:rowOff>
    </xdr:to>
    <xdr:pic>
      <xdr:nvPicPr>
        <xdr:cNvPr id="4079" name="Picture 12" descr="GERM0001">
          <a:extLst>
            <a:ext uri="{FF2B5EF4-FFF2-40B4-BE49-F238E27FC236}">
              <a16:creationId xmlns:a16="http://schemas.microsoft.com/office/drawing/2014/main" id="{1C627C26-8872-8382-1BC8-4B6B922091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05700" y="2019300"/>
          <a:ext cx="58674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95250</xdr:colOff>
      <xdr:row>6</xdr:row>
      <xdr:rowOff>161925</xdr:rowOff>
    </xdr:from>
    <xdr:to>
      <xdr:col>6</xdr:col>
      <xdr:colOff>548640</xdr:colOff>
      <xdr:row>8</xdr:row>
      <xdr:rowOff>287655</xdr:rowOff>
    </xdr:to>
    <xdr:pic>
      <xdr:nvPicPr>
        <xdr:cNvPr id="4080" name="Picture 13" descr="NETH0001">
          <a:extLst>
            <a:ext uri="{FF2B5EF4-FFF2-40B4-BE49-F238E27FC236}">
              <a16:creationId xmlns:a16="http://schemas.microsoft.com/office/drawing/2014/main" id="{D8333266-5F0C-49E4-BCCF-A81BD7C5CB8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38550" y="1981200"/>
          <a:ext cx="58102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91440</xdr:colOff>
      <xdr:row>9</xdr:row>
      <xdr:rowOff>160020</xdr:rowOff>
    </xdr:from>
    <xdr:to>
      <xdr:col>6</xdr:col>
      <xdr:colOff>571500</xdr:colOff>
      <xdr:row>11</xdr:row>
      <xdr:rowOff>285750</xdr:rowOff>
    </xdr:to>
    <xdr:pic>
      <xdr:nvPicPr>
        <xdr:cNvPr id="4081" name="Picture 14" descr="POLA0001">
          <a:extLst>
            <a:ext uri="{FF2B5EF4-FFF2-40B4-BE49-F238E27FC236}">
              <a16:creationId xmlns:a16="http://schemas.microsoft.com/office/drawing/2014/main" id="{41F5AD80-2229-E561-4787-BDBF57FA78F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34740" y="2693670"/>
          <a:ext cx="603885" cy="51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91440</xdr:colOff>
      <xdr:row>13</xdr:row>
      <xdr:rowOff>0</xdr:rowOff>
    </xdr:from>
    <xdr:to>
      <xdr:col>6</xdr:col>
      <xdr:colOff>571500</xdr:colOff>
      <xdr:row>14</xdr:row>
      <xdr:rowOff>285750</xdr:rowOff>
    </xdr:to>
    <xdr:pic>
      <xdr:nvPicPr>
        <xdr:cNvPr id="4082" name="Picture 15" descr="RUSS0001">
          <a:extLst>
            <a:ext uri="{FF2B5EF4-FFF2-40B4-BE49-F238E27FC236}">
              <a16:creationId xmlns:a16="http://schemas.microsoft.com/office/drawing/2014/main" id="{58D6CB48-7600-F909-7AA8-09D4A19BF09E}"/>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634740" y="3200400"/>
          <a:ext cx="6019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15240</xdr:colOff>
      <xdr:row>13</xdr:row>
      <xdr:rowOff>0</xdr:rowOff>
    </xdr:from>
    <xdr:to>
      <xdr:col>11</xdr:col>
      <xdr:colOff>609600</xdr:colOff>
      <xdr:row>14</xdr:row>
      <xdr:rowOff>285750</xdr:rowOff>
    </xdr:to>
    <xdr:pic>
      <xdr:nvPicPr>
        <xdr:cNvPr id="4083" name="Picture 17" descr="SWDN0001">
          <a:extLst>
            <a:ext uri="{FF2B5EF4-FFF2-40B4-BE49-F238E27FC236}">
              <a16:creationId xmlns:a16="http://schemas.microsoft.com/office/drawing/2014/main" id="{83DC3294-DDB8-A73B-FB0A-82D201C949B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513320" y="3200400"/>
          <a:ext cx="59436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xdr:row>
      <xdr:rowOff>0</xdr:rowOff>
    </xdr:from>
    <xdr:to>
      <xdr:col>2</xdr:col>
      <xdr:colOff>476250</xdr:colOff>
      <xdr:row>20</xdr:row>
      <xdr:rowOff>249555</xdr:rowOff>
    </xdr:to>
    <xdr:pic>
      <xdr:nvPicPr>
        <xdr:cNvPr id="4084" name="Picture 34" descr="portugal">
          <a:extLst>
            <a:ext uri="{FF2B5EF4-FFF2-40B4-BE49-F238E27FC236}">
              <a16:creationId xmlns:a16="http://schemas.microsoft.com/office/drawing/2014/main" id="{D49E7E12-EEC5-2F49-855D-376A59D1A05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3860" y="4343400"/>
          <a:ext cx="6477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16</xdr:row>
      <xdr:rowOff>0</xdr:rowOff>
    </xdr:from>
    <xdr:to>
      <xdr:col>2</xdr:col>
      <xdr:colOff>457200</xdr:colOff>
      <xdr:row>17</xdr:row>
      <xdr:rowOff>245745</xdr:rowOff>
    </xdr:to>
    <xdr:pic>
      <xdr:nvPicPr>
        <xdr:cNvPr id="4085" name="Picture 51">
          <a:extLst>
            <a:ext uri="{FF2B5EF4-FFF2-40B4-BE49-F238E27FC236}">
              <a16:creationId xmlns:a16="http://schemas.microsoft.com/office/drawing/2014/main" id="{59E15A54-0AD3-FF51-8694-86BABD3747BB}"/>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03860" y="3779520"/>
          <a:ext cx="6248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15240</xdr:colOff>
      <xdr:row>16</xdr:row>
      <xdr:rowOff>0</xdr:rowOff>
    </xdr:from>
    <xdr:to>
      <xdr:col>11</xdr:col>
      <xdr:colOff>609600</xdr:colOff>
      <xdr:row>17</xdr:row>
      <xdr:rowOff>283845</xdr:rowOff>
    </xdr:to>
    <xdr:pic>
      <xdr:nvPicPr>
        <xdr:cNvPr id="4086" name="Picture 13">
          <a:extLst>
            <a:ext uri="{FF2B5EF4-FFF2-40B4-BE49-F238E27FC236}">
              <a16:creationId xmlns:a16="http://schemas.microsoft.com/office/drawing/2014/main" id="{D1F800C0-9E87-B43D-F2C2-3AA52B5D46C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513320" y="3779520"/>
          <a:ext cx="59436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xdr:row>
      <xdr:rowOff>160020</xdr:rowOff>
    </xdr:from>
    <xdr:to>
      <xdr:col>2</xdr:col>
      <xdr:colOff>457200</xdr:colOff>
      <xdr:row>12</xdr:row>
      <xdr:rowOff>19050</xdr:rowOff>
    </xdr:to>
    <xdr:pic>
      <xdr:nvPicPr>
        <xdr:cNvPr id="4087" name="그림 16" descr="http://sstatic.naver.net/keypage/outside/info/2011031017145546407.jpg">
          <a:extLst>
            <a:ext uri="{FF2B5EF4-FFF2-40B4-BE49-F238E27FC236}">
              <a16:creationId xmlns:a16="http://schemas.microsoft.com/office/drawing/2014/main" id="{38355114-6D0A-14C5-52BE-D370CDB1AE2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00050" y="2693670"/>
          <a:ext cx="628650" cy="554355"/>
        </a:xfrm>
        <a:prstGeom prst="rect">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2</xdr:col>
      <xdr:colOff>476250</xdr:colOff>
      <xdr:row>14</xdr:row>
      <xdr:rowOff>285750</xdr:rowOff>
    </xdr:to>
    <xdr:pic>
      <xdr:nvPicPr>
        <xdr:cNvPr id="4088" name="Picture 21" descr="NORW0001">
          <a:extLst>
            <a:ext uri="{FF2B5EF4-FFF2-40B4-BE49-F238E27FC236}">
              <a16:creationId xmlns:a16="http://schemas.microsoft.com/office/drawing/2014/main" id="{F798E675-5256-39B6-151B-AB472A0493E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03860" y="3200400"/>
          <a:ext cx="64770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182880</xdr:rowOff>
    </xdr:from>
    <xdr:to>
      <xdr:col>5</xdr:col>
      <xdr:colOff>57150</xdr:colOff>
      <xdr:row>5</xdr:row>
      <xdr:rowOff>628650</xdr:rowOff>
    </xdr:to>
    <xdr:pic>
      <xdr:nvPicPr>
        <xdr:cNvPr id="4089" name="Picture 2">
          <a:extLst>
            <a:ext uri="{FF2B5EF4-FFF2-40B4-BE49-F238E27FC236}">
              <a16:creationId xmlns:a16="http://schemas.microsoft.com/office/drawing/2014/main" id="{A3816EDD-4B52-25EE-08AF-DBEFA137801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8100" y="182880"/>
          <a:ext cx="3566160" cy="1424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72390</xdr:colOff>
      <xdr:row>19</xdr:row>
      <xdr:rowOff>182880</xdr:rowOff>
    </xdr:from>
    <xdr:to>
      <xdr:col>7</xdr:col>
      <xdr:colOff>1310640</xdr:colOff>
      <xdr:row>21</xdr:row>
      <xdr:rowOff>20955</xdr:rowOff>
    </xdr:to>
    <xdr:sp macro="" textlink="">
      <xdr:nvSpPr>
        <xdr:cNvPr id="4" name="Arrow: Right 3">
          <a:extLst>
            <a:ext uri="{FF2B5EF4-FFF2-40B4-BE49-F238E27FC236}">
              <a16:creationId xmlns:a16="http://schemas.microsoft.com/office/drawing/2014/main" id="{C8C1E374-202A-18DD-0393-01D4FB8CAFA2}"/>
            </a:ext>
          </a:extLst>
        </xdr:cNvPr>
        <xdr:cNvSpPr/>
      </xdr:nvSpPr>
      <xdr:spPr bwMode="auto">
        <a:xfrm>
          <a:off x="4472940" y="4545330"/>
          <a:ext cx="1238250" cy="238125"/>
        </a:xfrm>
        <a:prstGeom prst="rightArrow">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0" scaled="1"/>
          <a:tileRect/>
        </a:gra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fr-BE" sz="1100"/>
        </a:p>
      </xdr:txBody>
    </xdr:sp>
    <xdr:clientData/>
  </xdr:twoCellAnchor>
  <xdr:twoCellAnchor>
    <xdr:from>
      <xdr:col>15</xdr:col>
      <xdr:colOff>188594</xdr:colOff>
      <xdr:row>19</xdr:row>
      <xdr:rowOff>190499</xdr:rowOff>
    </xdr:from>
    <xdr:to>
      <xdr:col>17</xdr:col>
      <xdr:colOff>314324</xdr:colOff>
      <xdr:row>21</xdr:row>
      <xdr:rowOff>24764</xdr:rowOff>
    </xdr:to>
    <xdr:sp macro="" textlink="">
      <xdr:nvSpPr>
        <xdr:cNvPr id="5" name="Arrow: Right 4">
          <a:extLst>
            <a:ext uri="{FF2B5EF4-FFF2-40B4-BE49-F238E27FC236}">
              <a16:creationId xmlns:a16="http://schemas.microsoft.com/office/drawing/2014/main" id="{F6418FBD-1F8B-42E0-60EF-570E424832F2}"/>
            </a:ext>
          </a:extLst>
        </xdr:cNvPr>
        <xdr:cNvSpPr/>
      </xdr:nvSpPr>
      <xdr:spPr bwMode="auto">
        <a:xfrm rot="10800000">
          <a:off x="10599419" y="4552949"/>
          <a:ext cx="1106805" cy="234315"/>
        </a:xfrm>
        <a:prstGeom prst="rightArrow">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path path="circle">
            <a:fillToRect t="100000" r="100000"/>
          </a:path>
          <a:tileRect l="-100000" b="-100000"/>
        </a:gra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fr-B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1238250</xdr:colOff>
      <xdr:row>7</xdr:row>
      <xdr:rowOff>133350</xdr:rowOff>
    </xdr:to>
    <xdr:pic>
      <xdr:nvPicPr>
        <xdr:cNvPr id="2122" name="Picture 1">
          <a:extLst>
            <a:ext uri="{FF2B5EF4-FFF2-40B4-BE49-F238E27FC236}">
              <a16:creationId xmlns:a16="http://schemas.microsoft.com/office/drawing/2014/main" id="{2F7910F9-22D8-0198-70F7-8F3E86820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50920"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131443</xdr:colOff>
      <xdr:row>7</xdr:row>
      <xdr:rowOff>116204</xdr:rowOff>
    </xdr:from>
    <xdr:to>
      <xdr:col>8</xdr:col>
      <xdr:colOff>480059</xdr:colOff>
      <xdr:row>11</xdr:row>
      <xdr:rowOff>133349</xdr:rowOff>
    </xdr:to>
    <xdr:pic>
      <xdr:nvPicPr>
        <xdr:cNvPr id="4497" name="Picture 7" descr="2con_PP_PP_Channel.tif">
          <a:extLst>
            <a:ext uri="{FF2B5EF4-FFF2-40B4-BE49-F238E27FC236}">
              <a16:creationId xmlns:a16="http://schemas.microsoft.com/office/drawing/2014/main" id="{002D06F2-F719-88E8-1A07-29F23EBA4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79353" y="1344929"/>
          <a:ext cx="2085976" cy="706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absolute">
    <xdr:from>
      <xdr:col>6</xdr:col>
      <xdr:colOff>135255</xdr:colOff>
      <xdr:row>25</xdr:row>
      <xdr:rowOff>38100</xdr:rowOff>
    </xdr:from>
    <xdr:to>
      <xdr:col>8</xdr:col>
      <xdr:colOff>512445</xdr:colOff>
      <xdr:row>29</xdr:row>
      <xdr:rowOff>152400</xdr:rowOff>
    </xdr:to>
    <xdr:pic>
      <xdr:nvPicPr>
        <xdr:cNvPr id="4498" name="Picture 9" descr="3con_CC_TO_Channel.tif">
          <a:extLst>
            <a:ext uri="{FF2B5EF4-FFF2-40B4-BE49-F238E27FC236}">
              <a16:creationId xmlns:a16="http://schemas.microsoft.com/office/drawing/2014/main" id="{EB1EC7B8-6195-8E87-16BB-54C5869F3F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53675" y="4429125"/>
          <a:ext cx="184594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6</xdr:col>
      <xdr:colOff>93345</xdr:colOff>
      <xdr:row>31</xdr:row>
      <xdr:rowOff>17146</xdr:rowOff>
    </xdr:from>
    <xdr:to>
      <xdr:col>8</xdr:col>
      <xdr:colOff>360045</xdr:colOff>
      <xdr:row>35</xdr:row>
      <xdr:rowOff>131446</xdr:rowOff>
    </xdr:to>
    <xdr:pic>
      <xdr:nvPicPr>
        <xdr:cNvPr id="4499" name="Picture 10" descr="3con_INT_CP_TO_Channel.tif">
          <a:extLst>
            <a:ext uri="{FF2B5EF4-FFF2-40B4-BE49-F238E27FC236}">
              <a16:creationId xmlns:a16="http://schemas.microsoft.com/office/drawing/2014/main" id="{57F536D4-043C-BDA6-23E2-5618D5722AB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17480" y="5440681"/>
          <a:ext cx="1733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5</xdr:col>
      <xdr:colOff>245745</xdr:colOff>
      <xdr:row>37</xdr:row>
      <xdr:rowOff>19050</xdr:rowOff>
    </xdr:from>
    <xdr:to>
      <xdr:col>8</xdr:col>
      <xdr:colOff>554354</xdr:colOff>
      <xdr:row>41</xdr:row>
      <xdr:rowOff>133350</xdr:rowOff>
    </xdr:to>
    <xdr:pic>
      <xdr:nvPicPr>
        <xdr:cNvPr id="4500" name="Picture 11" descr="4con_CC_CP_TO_Channel.tif">
          <a:extLst>
            <a:ext uri="{FF2B5EF4-FFF2-40B4-BE49-F238E27FC236}">
              <a16:creationId xmlns:a16="http://schemas.microsoft.com/office/drawing/2014/main" id="{586E9DDD-3ADD-ECC8-59BE-C5ED80E9666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193655" y="6463665"/>
          <a:ext cx="2034539"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5</xdr:col>
      <xdr:colOff>246855</xdr:colOff>
      <xdr:row>13</xdr:row>
      <xdr:rowOff>19050</xdr:rowOff>
    </xdr:from>
    <xdr:to>
      <xdr:col>8</xdr:col>
      <xdr:colOff>441959</xdr:colOff>
      <xdr:row>17</xdr:row>
      <xdr:rowOff>152400</xdr:rowOff>
    </xdr:to>
    <xdr:pic>
      <xdr:nvPicPr>
        <xdr:cNvPr id="4501" name="Picture 8" descr="2con_INT_TO_Channel.tif">
          <a:extLst>
            <a:ext uri="{FF2B5EF4-FFF2-40B4-BE49-F238E27FC236}">
              <a16:creationId xmlns:a16="http://schemas.microsoft.com/office/drawing/2014/main" id="{E37467F9-49BC-5521-2349-AD2A929F42C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200480" y="2348865"/>
          <a:ext cx="1926749"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3162300</xdr:colOff>
      <xdr:row>8</xdr:row>
      <xdr:rowOff>38100</xdr:rowOff>
    </xdr:to>
    <xdr:pic>
      <xdr:nvPicPr>
        <xdr:cNvPr id="4502" name="Picture 1">
          <a:extLst>
            <a:ext uri="{FF2B5EF4-FFF2-40B4-BE49-F238E27FC236}">
              <a16:creationId xmlns:a16="http://schemas.microsoft.com/office/drawing/2014/main" id="{ACDDE651-C4D2-A55C-5E25-123C7CDF2F9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0"/>
          <a:ext cx="3562350"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180975</xdr:colOff>
      <xdr:row>19</xdr:row>
      <xdr:rowOff>24765</xdr:rowOff>
    </xdr:from>
    <xdr:to>
      <xdr:col>8</xdr:col>
      <xdr:colOff>436244</xdr:colOff>
      <xdr:row>23</xdr:row>
      <xdr:rowOff>129541</xdr:rowOff>
    </xdr:to>
    <xdr:pic>
      <xdr:nvPicPr>
        <xdr:cNvPr id="2" name="Picture 1">
          <a:extLst>
            <a:ext uri="{FF2B5EF4-FFF2-40B4-BE49-F238E27FC236}">
              <a16:creationId xmlns:a16="http://schemas.microsoft.com/office/drawing/2014/main" id="{8EAE0B71-E157-4097-8BB5-0F905ED29715}"/>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401175" y="3387090"/>
          <a:ext cx="1718309" cy="7867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15240</xdr:colOff>
      <xdr:row>27</xdr:row>
      <xdr:rowOff>38100</xdr:rowOff>
    </xdr:from>
    <xdr:to>
      <xdr:col>6</xdr:col>
      <xdr:colOff>281940</xdr:colOff>
      <xdr:row>30</xdr:row>
      <xdr:rowOff>91440</xdr:rowOff>
    </xdr:to>
    <xdr:pic>
      <xdr:nvPicPr>
        <xdr:cNvPr id="5456" name="Picture 3" descr="Image_Table_7.jpg">
          <a:extLst>
            <a:ext uri="{FF2B5EF4-FFF2-40B4-BE49-F238E27FC236}">
              <a16:creationId xmlns:a16="http://schemas.microsoft.com/office/drawing/2014/main" id="{9F5D992D-0021-97DE-B2BE-5E7B24AE75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4880" y="5516880"/>
          <a:ext cx="5326380" cy="632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xdr:colOff>
      <xdr:row>23</xdr:row>
      <xdr:rowOff>7620</xdr:rowOff>
    </xdr:from>
    <xdr:to>
      <xdr:col>6</xdr:col>
      <xdr:colOff>281940</xdr:colOff>
      <xdr:row>26</xdr:row>
      <xdr:rowOff>152400</xdr:rowOff>
    </xdr:to>
    <xdr:pic>
      <xdr:nvPicPr>
        <xdr:cNvPr id="5457" name="Picture 4" descr="Image_Table_5.jpg">
          <a:extLst>
            <a:ext uri="{FF2B5EF4-FFF2-40B4-BE49-F238E27FC236}">
              <a16:creationId xmlns:a16="http://schemas.microsoft.com/office/drawing/2014/main" id="{F26141FA-D6AF-A109-F8B0-9F854AFFE43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47260" y="4686300"/>
          <a:ext cx="533400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15240</xdr:colOff>
      <xdr:row>23</xdr:row>
      <xdr:rowOff>15240</xdr:rowOff>
    </xdr:from>
    <xdr:to>
      <xdr:col>3</xdr:col>
      <xdr:colOff>1466850</xdr:colOff>
      <xdr:row>26</xdr:row>
      <xdr:rowOff>146510</xdr:rowOff>
    </xdr:to>
    <xdr:sp macro="" textlink="">
      <xdr:nvSpPr>
        <xdr:cNvPr id="5" name="Rectangle 4">
          <a:extLst>
            <a:ext uri="{FF2B5EF4-FFF2-40B4-BE49-F238E27FC236}">
              <a16:creationId xmlns:a16="http://schemas.microsoft.com/office/drawing/2014/main" id="{78AA8AED-21C4-4F46-2223-3129D533C31E}"/>
            </a:ext>
          </a:extLst>
        </xdr:cNvPr>
        <xdr:cNvSpPr/>
      </xdr:nvSpPr>
      <xdr:spPr bwMode="auto">
        <a:xfrm>
          <a:off x="4749165" y="4701540"/>
          <a:ext cx="1451610" cy="731345"/>
        </a:xfrm>
        <a:prstGeom prst="rect">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wrap="square" lIns="18288" tIns="0" rIns="0" bIns="0" rtlCol="0" anchor="ctr" upright="1"/>
        <a:lstStyle/>
        <a:p>
          <a:endParaRPr lang="fr-BE"/>
        </a:p>
      </xdr:txBody>
    </xdr:sp>
    <xdr:clientData/>
  </xdr:twoCellAnchor>
  <xdr:twoCellAnchor>
    <xdr:from>
      <xdr:col>3</xdr:col>
      <xdr:colOff>15240</xdr:colOff>
      <xdr:row>27</xdr:row>
      <xdr:rowOff>34290</xdr:rowOff>
    </xdr:from>
    <xdr:to>
      <xdr:col>3</xdr:col>
      <xdr:colOff>1219200</xdr:colOff>
      <xdr:row>30</xdr:row>
      <xdr:rowOff>129540</xdr:rowOff>
    </xdr:to>
    <xdr:sp macro="" textlink="">
      <xdr:nvSpPr>
        <xdr:cNvPr id="6" name="Rectangle 5">
          <a:extLst>
            <a:ext uri="{FF2B5EF4-FFF2-40B4-BE49-F238E27FC236}">
              <a16:creationId xmlns:a16="http://schemas.microsoft.com/office/drawing/2014/main" id="{25DBF0E6-EA88-2548-3B17-E5050CCD597E}"/>
            </a:ext>
          </a:extLst>
        </xdr:cNvPr>
        <xdr:cNvSpPr/>
      </xdr:nvSpPr>
      <xdr:spPr bwMode="auto">
        <a:xfrm>
          <a:off x="4749165" y="5530215"/>
          <a:ext cx="1203960" cy="666750"/>
        </a:xfrm>
        <a:prstGeom prst="rect">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wrap="square" lIns="18288" tIns="0" rIns="0" bIns="0" rtlCol="0" anchor="ctr" upright="1"/>
        <a:lstStyle/>
        <a:p>
          <a:endParaRPr lang="fr-BE"/>
        </a:p>
      </xdr:txBody>
    </xdr:sp>
    <xdr:clientData/>
  </xdr:twoCellAnchor>
  <xdr:twoCellAnchor editAs="oneCell">
    <xdr:from>
      <xdr:col>0</xdr:col>
      <xdr:colOff>0</xdr:colOff>
      <xdr:row>0</xdr:row>
      <xdr:rowOff>0</xdr:rowOff>
    </xdr:from>
    <xdr:to>
      <xdr:col>2</xdr:col>
      <xdr:colOff>2910840</xdr:colOff>
      <xdr:row>6</xdr:row>
      <xdr:rowOff>167640</xdr:rowOff>
    </xdr:to>
    <xdr:pic>
      <xdr:nvPicPr>
        <xdr:cNvPr id="5460" name="Picture 1">
          <a:extLst>
            <a:ext uri="{FF2B5EF4-FFF2-40B4-BE49-F238E27FC236}">
              <a16:creationId xmlns:a16="http://schemas.microsoft.com/office/drawing/2014/main" id="{930F34B7-AA0B-19CE-6C1A-E03DDD0BE4B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558540" cy="1424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2910840</xdr:colOff>
      <xdr:row>7</xdr:row>
      <xdr:rowOff>15240</xdr:rowOff>
    </xdr:to>
    <xdr:pic>
      <xdr:nvPicPr>
        <xdr:cNvPr id="6214" name="Picture 1">
          <a:extLst>
            <a:ext uri="{FF2B5EF4-FFF2-40B4-BE49-F238E27FC236}">
              <a16:creationId xmlns:a16="http://schemas.microsoft.com/office/drawing/2014/main" id="{C3AEF421-A4CB-B53F-DE1B-0707D8597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5854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213360</xdr:colOff>
      <xdr:row>6</xdr:row>
      <xdr:rowOff>11430</xdr:rowOff>
    </xdr:from>
    <xdr:to>
      <xdr:col>9</xdr:col>
      <xdr:colOff>411447</xdr:colOff>
      <xdr:row>20</xdr:row>
      <xdr:rowOff>53340</xdr:rowOff>
    </xdr:to>
    <xdr:sp macro="" textlink="">
      <xdr:nvSpPr>
        <xdr:cNvPr id="4097" name="WordArt 1">
          <a:extLst>
            <a:ext uri="{FF2B5EF4-FFF2-40B4-BE49-F238E27FC236}">
              <a16:creationId xmlns:a16="http://schemas.microsoft.com/office/drawing/2014/main" id="{68D50FF7-52AC-3C23-0C24-C1B865554725}"/>
            </a:ext>
          </a:extLst>
        </xdr:cNvPr>
        <xdr:cNvSpPr>
          <a:spLocks noChangeArrowheads="1" noChangeShapeType="1" noTextEdit="1"/>
        </xdr:cNvSpPr>
      </xdr:nvSpPr>
      <xdr:spPr bwMode="auto">
        <a:xfrm>
          <a:off x="3314700" y="1190625"/>
          <a:ext cx="4076700" cy="4638675"/>
        </a:xfrm>
        <a:prstGeom prst="rect">
          <a:avLst/>
        </a:prstGeom>
      </xdr:spPr>
      <xdr:txBody>
        <a:bodyPr wrap="none" fromWordArt="1">
          <a:prstTxWarp prst="textSlantUp">
            <a:avLst>
              <a:gd name="adj" fmla="val 55556"/>
            </a:avLst>
          </a:prstTxWarp>
        </a:bodyPr>
        <a:lstStyle/>
        <a:p>
          <a:pPr algn="ctr" rtl="0"/>
          <a:r>
            <a:rPr lang="en-GB" sz="7200" kern="10" spc="0">
              <a:ln w="9525">
                <a:solidFill>
                  <a:srgbClr val="FF0000"/>
                </a:solidFill>
                <a:round/>
                <a:headEnd/>
                <a:tailEnd/>
              </a:ln>
              <a:solidFill>
                <a:srgbClr val="C0C0C0">
                  <a:alpha val="16000"/>
                </a:srgbClr>
              </a:solidFill>
              <a:effectLst/>
              <a:latin typeface="MS Reference Sans Serif"/>
            </a:rPr>
            <a:t>Example</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739140</xdr:colOff>
      <xdr:row>95</xdr:row>
      <xdr:rowOff>22860</xdr:rowOff>
    </xdr:from>
    <xdr:to>
      <xdr:col>0</xdr:col>
      <xdr:colOff>1352550</xdr:colOff>
      <xdr:row>97</xdr:row>
      <xdr:rowOff>19050</xdr:rowOff>
    </xdr:to>
    <xdr:pic>
      <xdr:nvPicPr>
        <xdr:cNvPr id="8325" name="Picture 1" descr="portugal">
          <a:extLst>
            <a:ext uri="{FF2B5EF4-FFF2-40B4-BE49-F238E27FC236}">
              <a16:creationId xmlns:a16="http://schemas.microsoft.com/office/drawing/2014/main" id="{A4229E02-B75D-CC5B-98FE-3E9D554EA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140" y="18897600"/>
          <a:ext cx="6172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739140</xdr:colOff>
      <xdr:row>100</xdr:row>
      <xdr:rowOff>22860</xdr:rowOff>
    </xdr:from>
    <xdr:to>
      <xdr:col>0</xdr:col>
      <xdr:colOff>1333500</xdr:colOff>
      <xdr:row>102</xdr:row>
      <xdr:rowOff>133350</xdr:rowOff>
    </xdr:to>
    <xdr:pic>
      <xdr:nvPicPr>
        <xdr:cNvPr id="8326" name="Picture 2" descr="ITAL0001">
          <a:extLst>
            <a:ext uri="{FF2B5EF4-FFF2-40B4-BE49-F238E27FC236}">
              <a16:creationId xmlns:a16="http://schemas.microsoft.com/office/drawing/2014/main" id="{AD4C749C-FCA1-D59B-5C1E-BE995D61BE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9140" y="19880580"/>
          <a:ext cx="59436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16000"/>
          </a:srgbClr>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C0C0C0">
            <a:alpha val="16000"/>
          </a:srgbClr>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arranty.ncs@aginode.ne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469F-1A43-42CF-98EA-FA855A2020CD}">
  <sheetPr>
    <tabColor rgb="FF00B050"/>
    <pageSetUpPr autoPageBreaks="0" fitToPage="1"/>
  </sheetPr>
  <dimension ref="A1:U43"/>
  <sheetViews>
    <sheetView showGridLines="0" showRowColHeaders="0" tabSelected="1" workbookViewId="0">
      <selection activeCell="L22" sqref="L22:O22"/>
    </sheetView>
  </sheetViews>
  <sheetFormatPr defaultRowHeight="15"/>
  <cols>
    <col min="1" max="1" width="4.81640625" customWidth="1"/>
    <col min="2" max="2" width="2" customWidth="1"/>
    <col min="3" max="3" width="7.6328125" customWidth="1"/>
    <col min="4" max="4" width="13.6328125" customWidth="1"/>
    <col min="5" max="5" width="14.1796875" customWidth="1"/>
    <col min="6" max="6" width="1.453125" customWidth="1"/>
    <col min="8" max="8" width="16.36328125" customWidth="1"/>
    <col min="9" max="9" width="15.1796875" customWidth="1"/>
    <col min="10" max="10" width="2.54296875" customWidth="1"/>
    <col min="11" max="11" width="2.90625" customWidth="1"/>
    <col min="12" max="12" width="9.6328125" customWidth="1"/>
    <col min="13" max="13" width="3.453125" customWidth="1"/>
    <col min="14" max="14" width="6.36328125" customWidth="1"/>
    <col min="15" max="15" width="15.1796875" customWidth="1"/>
    <col min="16" max="16" width="3" customWidth="1"/>
  </cols>
  <sheetData>
    <row r="1" spans="1:21">
      <c r="B1" s="56"/>
      <c r="C1" s="56"/>
      <c r="D1" s="56"/>
      <c r="E1" s="56"/>
      <c r="F1" s="56"/>
      <c r="G1" s="56"/>
      <c r="H1" s="56"/>
      <c r="I1" s="56"/>
      <c r="J1" s="56"/>
      <c r="K1" s="56"/>
      <c r="L1" s="56"/>
      <c r="M1" s="56"/>
      <c r="N1" s="56"/>
      <c r="O1" s="56"/>
      <c r="P1" s="56"/>
      <c r="Q1" s="56"/>
      <c r="R1" s="56"/>
      <c r="S1" s="56"/>
      <c r="T1" s="56"/>
      <c r="U1" s="56"/>
    </row>
    <row r="2" spans="1:21" ht="22.8">
      <c r="B2" s="56"/>
      <c r="C2" s="56"/>
      <c r="D2" s="56"/>
      <c r="E2" s="56"/>
      <c r="F2" s="56"/>
      <c r="G2" s="299" t="str">
        <f>HLOOKUP(Language,LanguageChoice,32,FALSE)</f>
        <v>LANmark Warranty Certification Submission Form</v>
      </c>
      <c r="H2" s="300"/>
      <c r="I2" s="300"/>
      <c r="J2" s="300"/>
      <c r="K2" s="300"/>
      <c r="L2" s="300"/>
      <c r="M2" s="300"/>
      <c r="N2" s="300"/>
      <c r="O2" s="300"/>
      <c r="P2" s="301"/>
      <c r="Q2" s="56"/>
      <c r="R2" s="56"/>
      <c r="S2" s="56"/>
      <c r="T2" s="56"/>
      <c r="U2" s="56"/>
    </row>
    <row r="3" spans="1:21" s="78" customFormat="1" ht="6" customHeight="1">
      <c r="B3" s="80"/>
      <c r="C3" s="80"/>
      <c r="D3" s="80"/>
      <c r="E3" s="80"/>
      <c r="F3" s="80"/>
      <c r="G3" s="80"/>
      <c r="H3" s="81"/>
      <c r="I3" s="80"/>
      <c r="J3" s="80"/>
      <c r="K3" s="80"/>
      <c r="L3" s="80"/>
      <c r="M3" s="80"/>
      <c r="N3" s="80"/>
      <c r="O3" s="80"/>
      <c r="P3" s="80"/>
      <c r="Q3" s="80"/>
      <c r="R3" s="80"/>
      <c r="S3" s="80"/>
      <c r="T3" s="80"/>
      <c r="U3" s="80"/>
    </row>
    <row r="4" spans="1:21" s="78" customFormat="1" ht="18" customHeight="1" thickBot="1">
      <c r="B4" s="80"/>
      <c r="C4" s="80"/>
      <c r="D4" s="80"/>
      <c r="E4" s="80"/>
      <c r="F4" s="80"/>
      <c r="G4" s="302" t="str">
        <f>HLOOKUP(Language,LanguageChoice,116,FALSE)</f>
        <v xml:space="preserve">Send to : </v>
      </c>
      <c r="H4" s="303"/>
      <c r="I4" s="303"/>
      <c r="J4" s="303"/>
      <c r="K4" s="304"/>
      <c r="L4" s="305" t="s">
        <v>1767</v>
      </c>
      <c r="M4" s="305"/>
      <c r="N4" s="305"/>
      <c r="O4" s="305"/>
      <c r="P4" s="306"/>
      <c r="Q4" s="80"/>
      <c r="R4" s="80"/>
      <c r="S4" s="80"/>
      <c r="T4" s="80"/>
      <c r="U4" s="80"/>
    </row>
    <row r="5" spans="1:21" ht="15" customHeight="1" thickTop="1">
      <c r="B5" s="56"/>
      <c r="C5" s="56"/>
      <c r="D5" s="56"/>
      <c r="E5" s="56"/>
      <c r="F5" s="56"/>
      <c r="G5" s="285" t="str">
        <f>HLOOKUP(Language,LanguageChoice,113,FALSE)</f>
        <v>Please use ONE submission form per type of media !!!</v>
      </c>
      <c r="H5" s="286"/>
      <c r="I5" s="286"/>
      <c r="J5" s="286"/>
      <c r="K5" s="287"/>
      <c r="L5" s="307"/>
      <c r="M5" s="307"/>
      <c r="N5" s="307"/>
      <c r="O5" s="307"/>
      <c r="P5" s="308"/>
      <c r="Q5" s="56"/>
      <c r="R5" s="56"/>
      <c r="S5" s="56"/>
      <c r="T5" s="56"/>
      <c r="U5" s="56"/>
    </row>
    <row r="6" spans="1:21" ht="66.75" customHeight="1" thickBot="1">
      <c r="B6" s="56"/>
      <c r="C6" s="199"/>
      <c r="D6" s="199"/>
      <c r="E6" s="56"/>
      <c r="F6" s="56"/>
      <c r="G6" s="288"/>
      <c r="H6" s="289"/>
      <c r="I6" s="289"/>
      <c r="J6" s="289"/>
      <c r="K6" s="290"/>
      <c r="L6" s="279" t="str">
        <f>HLOOKUP(Language,LanguageChoice,119,FALSE)</f>
        <v>(&lt; 15MB)
Please use a filetransfer service of your choice for larger files</v>
      </c>
      <c r="M6" s="280"/>
      <c r="N6" s="281"/>
      <c r="O6" s="283" t="s">
        <v>1849</v>
      </c>
      <c r="P6" s="284"/>
      <c r="S6" s="56"/>
      <c r="T6" s="56"/>
      <c r="U6" s="56"/>
    </row>
    <row r="7" spans="1:21" ht="16.5" customHeight="1" thickTop="1">
      <c r="A7" s="56"/>
      <c r="B7" s="56"/>
      <c r="C7" s="56"/>
      <c r="D7" s="56"/>
      <c r="E7" s="56"/>
      <c r="F7" s="56"/>
      <c r="G7" s="3"/>
      <c r="H7" s="56"/>
      <c r="I7" s="56"/>
      <c r="J7" s="56"/>
      <c r="K7" s="56"/>
      <c r="L7" s="56"/>
      <c r="M7" s="56"/>
      <c r="N7" s="56"/>
      <c r="O7" s="56"/>
      <c r="P7" s="56"/>
      <c r="Q7" s="56"/>
      <c r="R7" s="56"/>
    </row>
    <row r="8" spans="1:21" ht="15.6">
      <c r="A8" s="56"/>
      <c r="B8" s="56"/>
      <c r="C8" s="56"/>
      <c r="D8" s="60" t="str">
        <f>Language!G1</f>
        <v xml:space="preserve">Español </v>
      </c>
      <c r="E8" s="56"/>
      <c r="F8" s="56"/>
      <c r="G8" s="56"/>
      <c r="H8" s="60" t="str">
        <f>Language!I1</f>
        <v>Nederlands</v>
      </c>
      <c r="I8" s="56"/>
      <c r="J8" s="56"/>
      <c r="K8" s="56"/>
      <c r="L8" s="56"/>
      <c r="M8" s="60" t="str">
        <f>Language!E1</f>
        <v>Deutsch</v>
      </c>
      <c r="N8" s="60"/>
      <c r="O8" s="56"/>
      <c r="P8" s="56"/>
      <c r="Q8" s="56"/>
      <c r="R8" s="56"/>
    </row>
    <row r="9" spans="1:21" ht="24" customHeight="1">
      <c r="A9" s="56"/>
      <c r="B9" s="56"/>
      <c r="C9" s="56"/>
      <c r="D9" s="276" t="str">
        <f>HLOOKUP(D8,LanguageChoice,103,FALSE)</f>
        <v>Seleccione de bajo su idioma y el medio, y complete las pestañas requeridas</v>
      </c>
      <c r="E9" s="276"/>
      <c r="F9" s="56"/>
      <c r="G9" s="56"/>
      <c r="H9" s="276" t="str">
        <f>HLOOKUP(H8,LanguageChoice,103,FALSE)</f>
        <v>Selecteer alstublieft uw taal en media hieronder en vul de tabs die nodig zijn in</v>
      </c>
      <c r="I9" s="276"/>
      <c r="J9" s="56"/>
      <c r="K9" s="56"/>
      <c r="L9" s="56"/>
      <c r="M9" s="276" t="str">
        <f>HLOOKUP(M8,LanguageChoice,103,FALSE)</f>
        <v>Bitte wählen Sie unten Ihre Sprache und die Verkabelungslösung und vervollständigen Sie die erforderlichen Tabs</v>
      </c>
      <c r="N9" s="276"/>
      <c r="O9" s="276"/>
      <c r="P9" s="276"/>
      <c r="Q9" s="276"/>
      <c r="R9" s="56"/>
    </row>
    <row r="10" spans="1:21" ht="15.75" customHeight="1">
      <c r="A10" s="56"/>
      <c r="B10" s="56"/>
      <c r="C10" s="56"/>
      <c r="D10" s="149"/>
      <c r="E10" s="149"/>
      <c r="F10" s="56"/>
      <c r="G10" s="56"/>
      <c r="H10" s="151"/>
      <c r="I10" s="151"/>
      <c r="J10" s="56"/>
      <c r="K10" s="56"/>
      <c r="L10" s="56"/>
      <c r="M10" s="148"/>
      <c r="N10" s="148"/>
      <c r="O10" s="148"/>
      <c r="P10" s="56"/>
      <c r="Q10" s="200"/>
      <c r="R10" s="56"/>
    </row>
    <row r="11" spans="1:21" ht="15.6">
      <c r="A11" s="56"/>
      <c r="B11" s="56"/>
      <c r="C11" s="56"/>
      <c r="D11" s="152" t="str">
        <f>Language!N1</f>
        <v>대한민국</v>
      </c>
      <c r="E11" s="56"/>
      <c r="F11" s="56"/>
      <c r="G11" s="56"/>
      <c r="H11" s="60" t="str">
        <f>Language!J1</f>
        <v>Polski</v>
      </c>
      <c r="I11" s="56"/>
      <c r="J11" s="56"/>
      <c r="K11" s="56"/>
      <c r="L11" s="56"/>
      <c r="M11" s="282" t="str">
        <f>Language!D1</f>
        <v>Français</v>
      </c>
      <c r="N11" s="282"/>
      <c r="O11" s="56"/>
      <c r="P11" s="198"/>
      <c r="Q11" s="56"/>
      <c r="R11" s="56"/>
    </row>
    <row r="12" spans="1:21" ht="24" customHeight="1">
      <c r="A12" s="56"/>
      <c r="B12" s="56"/>
      <c r="C12" s="56"/>
      <c r="D12" s="276" t="str">
        <f>HLOOKUP(D11,LanguageChoice,103,FALSE)</f>
        <v>원하는 언어와 미디어를 선택하고 Tab의 입력란을 완성 하세요</v>
      </c>
      <c r="E12" s="276"/>
      <c r="F12" s="56"/>
      <c r="G12" s="56"/>
      <c r="H12" s="276" t="str">
        <f>HLOOKUP(H11,LanguageChoice,103,FALSE)</f>
        <v>Proszę wybrać język oraz media i wypełnić wymagane pola</v>
      </c>
      <c r="I12" s="276"/>
      <c r="J12" s="276"/>
      <c r="K12" s="56"/>
      <c r="L12" s="56"/>
      <c r="M12" s="276" t="str">
        <f>HLOOKUP(M11,LanguageChoice,103,FALSE)</f>
        <v>Prière de selectionner la langue, le type de lien et compléter les filtres</v>
      </c>
      <c r="N12" s="276"/>
      <c r="O12" s="276"/>
      <c r="P12" s="276"/>
      <c r="Q12" s="276"/>
      <c r="R12" s="56"/>
    </row>
    <row r="13" spans="1:21" ht="15" customHeight="1">
      <c r="A13" s="56"/>
      <c r="B13" s="56"/>
      <c r="C13" s="56"/>
      <c r="D13" s="276"/>
      <c r="E13" s="276"/>
      <c r="G13" s="56"/>
      <c r="H13" s="148"/>
      <c r="I13" s="148"/>
      <c r="J13" s="148"/>
      <c r="K13" s="56"/>
      <c r="L13" s="56"/>
      <c r="M13" s="150"/>
      <c r="P13" s="56"/>
      <c r="Q13" s="56"/>
      <c r="R13" s="56"/>
    </row>
    <row r="14" spans="1:21" ht="15.6">
      <c r="A14" s="56"/>
      <c r="B14" s="56"/>
      <c r="C14" s="56"/>
      <c r="D14" s="60" t="str">
        <f>Language!L1</f>
        <v>Norsk</v>
      </c>
      <c r="E14" s="63"/>
      <c r="F14" s="63"/>
      <c r="G14" s="56"/>
      <c r="H14" s="60" t="str">
        <f>Language!H1</f>
        <v>Русский</v>
      </c>
      <c r="I14" s="56"/>
      <c r="J14" s="56"/>
      <c r="K14" s="56"/>
      <c r="L14" s="56"/>
      <c r="M14" s="60" t="str">
        <f>Language!K1</f>
        <v>Svenska</v>
      </c>
      <c r="N14" s="60"/>
      <c r="O14" s="56"/>
      <c r="P14" s="56"/>
      <c r="Q14" s="56"/>
      <c r="R14" s="56"/>
    </row>
    <row r="15" spans="1:21" ht="24" customHeight="1">
      <c r="A15" s="56"/>
      <c r="B15" s="56"/>
      <c r="C15" s="56"/>
      <c r="D15" s="276" t="str">
        <f>HLOOKUP(D14,LanguageChoice,103,FALSE)</f>
        <v>Vennligst velg språk og media under, og fullfør tabellene</v>
      </c>
      <c r="E15" s="276"/>
      <c r="F15" s="56"/>
      <c r="G15" s="56"/>
      <c r="H15" s="276" t="str">
        <f>HLOOKUP(H14,LanguageChoice,103,FALSE)</f>
        <v>Пожалуйста, выберите ниже язык и тип среды передачи. Заполните требуемые поля.</v>
      </c>
      <c r="I15" s="276"/>
      <c r="J15" s="276"/>
      <c r="K15" s="276"/>
      <c r="L15" s="56"/>
      <c r="M15" s="276" t="str">
        <f>HLOOKUP(M14,LanguageChoice,103,FALSE)</f>
        <v>Välj språk och typ av media i listan nedan</v>
      </c>
      <c r="N15" s="276"/>
      <c r="O15" s="276"/>
      <c r="P15" s="276"/>
      <c r="Q15" s="276"/>
      <c r="R15" s="56"/>
    </row>
    <row r="16" spans="1:21" ht="15" customHeight="1">
      <c r="A16" s="56"/>
      <c r="B16" s="56"/>
      <c r="C16" s="56"/>
      <c r="D16" s="148"/>
      <c r="E16" s="148"/>
      <c r="F16" s="56"/>
      <c r="G16" s="56"/>
      <c r="H16" s="148"/>
      <c r="I16" s="148"/>
      <c r="J16" s="148"/>
      <c r="K16" s="56"/>
      <c r="L16" s="56"/>
      <c r="M16" s="148"/>
      <c r="N16" s="148"/>
      <c r="O16" s="148"/>
      <c r="P16" s="56"/>
      <c r="Q16" s="56"/>
      <c r="R16" s="56"/>
    </row>
    <row r="17" spans="1:21" ht="13.5" customHeight="1">
      <c r="A17" s="56"/>
      <c r="B17" s="56"/>
      <c r="C17" s="56"/>
      <c r="D17" s="152" t="str">
        <f>Language!M1</f>
        <v>English(US)</v>
      </c>
      <c r="E17" s="89"/>
      <c r="F17" s="56"/>
      <c r="G17" s="56"/>
      <c r="H17" s="60" t="str">
        <f>Language!C1</f>
        <v>English</v>
      </c>
      <c r="I17" s="89"/>
      <c r="J17" s="56"/>
      <c r="K17" s="56"/>
      <c r="L17" s="56"/>
      <c r="M17" s="60" t="str">
        <f>Language!O1</f>
        <v>中国的</v>
      </c>
      <c r="N17" s="89"/>
      <c r="O17" s="56"/>
      <c r="P17" s="56"/>
      <c r="Q17" s="56"/>
      <c r="R17" s="56"/>
      <c r="S17" s="101"/>
    </row>
    <row r="18" spans="1:21" ht="24" customHeight="1">
      <c r="A18" s="56"/>
      <c r="B18" s="56"/>
      <c r="C18" s="56"/>
      <c r="D18" s="276" t="str">
        <f>HLOOKUP(D17,LanguageChoice,103,FALSE)</f>
        <v>Please select your language and media below and complete the tabs needed</v>
      </c>
      <c r="E18" s="276"/>
      <c r="F18" s="56"/>
      <c r="G18" s="56"/>
      <c r="H18" s="276" t="str">
        <f>HLOOKUP(H17,LanguageChoice,103,FALSE)</f>
        <v>Please select your language and media below and complete the tabs needed</v>
      </c>
      <c r="I18" s="276"/>
      <c r="J18" s="56"/>
      <c r="K18" s="56"/>
      <c r="L18" s="56"/>
      <c r="M18" s="276" t="str">
        <f>HLOOKUP(M17,LanguageChoice,103,FALSE)</f>
        <v>请选择你的语言和类型并完成以下的需求</v>
      </c>
      <c r="N18" s="276"/>
      <c r="O18" s="276"/>
      <c r="P18" s="276"/>
      <c r="Q18" s="276"/>
      <c r="R18" s="56"/>
      <c r="S18" s="276"/>
      <c r="T18" s="277"/>
      <c r="U18" s="278"/>
    </row>
    <row r="19" spans="1:21" ht="15.75" customHeight="1">
      <c r="A19" s="56"/>
      <c r="B19" s="56"/>
      <c r="C19" s="56"/>
      <c r="D19" s="150"/>
      <c r="E19" s="150"/>
      <c r="F19" s="56"/>
      <c r="G19" s="56"/>
      <c r="H19" s="148"/>
      <c r="I19" s="148"/>
      <c r="K19" s="89"/>
      <c r="L19" s="56"/>
      <c r="M19" s="148"/>
      <c r="N19" s="148"/>
      <c r="O19" s="148"/>
      <c r="P19" s="56"/>
      <c r="Q19" s="56"/>
      <c r="R19" s="56"/>
      <c r="S19" s="277"/>
      <c r="T19" s="277"/>
      <c r="U19" s="278"/>
    </row>
    <row r="20" spans="1:21" ht="15.75" customHeight="1">
      <c r="B20" s="56"/>
      <c r="C20" s="56"/>
      <c r="D20" s="60" t="str">
        <f>Language!F1</f>
        <v xml:space="preserve">Português </v>
      </c>
      <c r="E20" s="56"/>
      <c r="F20" s="56"/>
      <c r="I20" s="293" t="str">
        <f>HLOOKUP(Language,LanguageChoice,15,FALSE)</f>
        <v>Date</v>
      </c>
      <c r="J20" s="294"/>
      <c r="K20" s="295"/>
      <c r="L20" s="312"/>
      <c r="M20" s="313"/>
      <c r="N20" s="314"/>
      <c r="O20" s="216" t="s">
        <v>245</v>
      </c>
      <c r="P20" s="244" t="s">
        <v>783</v>
      </c>
      <c r="S20" s="104"/>
      <c r="T20" s="56"/>
      <c r="U20" s="56"/>
    </row>
    <row r="21" spans="1:21" ht="24" customHeight="1">
      <c r="B21" s="56"/>
      <c r="C21" s="56"/>
      <c r="D21" s="276" t="str">
        <f>HLOOKUP(D20,LanguageChoice,103,FALSE)</f>
        <v>Selecione seu idioma e média abaixo de forma a completar informações necessárias</v>
      </c>
      <c r="E21" s="276"/>
      <c r="F21" s="91"/>
      <c r="I21" s="315" t="str">
        <f>HLOOKUP(Language,LanguageChoice,26,FALSE)</f>
        <v>Language</v>
      </c>
      <c r="J21" s="316"/>
      <c r="K21" s="317"/>
      <c r="L21" s="296" t="s">
        <v>1050</v>
      </c>
      <c r="M21" s="297"/>
      <c r="N21" s="297"/>
      <c r="O21" s="298"/>
      <c r="P21" s="244" t="s">
        <v>783</v>
      </c>
      <c r="S21" s="276"/>
      <c r="T21" s="277"/>
    </row>
    <row r="22" spans="1:21" ht="15.75" customHeight="1">
      <c r="B22" s="56"/>
      <c r="C22" s="56"/>
      <c r="D22" s="148"/>
      <c r="E22" s="148"/>
      <c r="F22" s="151"/>
      <c r="I22" s="309" t="str">
        <f>HLOOKUP(Language,LanguageChoice,85,FALSE)</f>
        <v>Media</v>
      </c>
      <c r="J22" s="310"/>
      <c r="K22" s="311"/>
      <c r="L22" s="291"/>
      <c r="M22" s="291"/>
      <c r="N22" s="291"/>
      <c r="O22" s="292"/>
      <c r="P22" s="244" t="s">
        <v>783</v>
      </c>
    </row>
    <row r="23" spans="1:21" ht="15.75" customHeight="1" thickBot="1">
      <c r="A23" s="56"/>
      <c r="B23" s="56"/>
      <c r="C23" s="56"/>
      <c r="D23" s="151"/>
      <c r="E23" s="151"/>
      <c r="F23" s="151"/>
      <c r="G23" s="56"/>
      <c r="H23" s="56"/>
      <c r="I23" s="56"/>
      <c r="J23" s="56"/>
      <c r="K23" s="56"/>
      <c r="L23" s="56"/>
      <c r="M23" s="56"/>
      <c r="N23" s="56"/>
      <c r="O23" s="56"/>
      <c r="P23" s="56"/>
    </row>
    <row r="24" spans="1:21" ht="15" customHeight="1" thickBot="1">
      <c r="A24" s="56"/>
      <c r="B24" s="56"/>
      <c r="C24" s="56"/>
      <c r="D24" s="151"/>
      <c r="E24" s="151"/>
      <c r="F24" s="151"/>
      <c r="G24" s="56"/>
      <c r="H24" s="341" t="str">
        <f>HLOOKUP(Language,LanguageChoice,112,FALSE)</f>
        <v>Please Confirm</v>
      </c>
      <c r="I24" s="342"/>
      <c r="J24" s="342"/>
      <c r="K24" s="342"/>
      <c r="L24" s="342"/>
      <c r="M24" s="342"/>
      <c r="N24" s="342"/>
      <c r="O24" s="342"/>
      <c r="P24" s="343"/>
    </row>
    <row r="25" spans="1:21" ht="15" customHeight="1" thickBot="1">
      <c r="A25" s="56"/>
      <c r="B25" s="338" t="str">
        <f>HLOOKUP(Language,LanguageChoice,91,FALSE)</f>
        <v>Legend</v>
      </c>
      <c r="C25" s="339"/>
      <c r="D25" s="339"/>
      <c r="E25" s="340"/>
      <c r="F25" s="56"/>
      <c r="G25" s="56"/>
      <c r="H25" s="344"/>
      <c r="I25" s="345"/>
      <c r="J25" s="345"/>
      <c r="K25" s="345"/>
      <c r="L25" s="345"/>
      <c r="M25" s="345"/>
      <c r="N25" s="345"/>
      <c r="O25" s="345"/>
      <c r="P25" s="346"/>
    </row>
    <row r="26" spans="1:21" ht="16.2" thickBot="1">
      <c r="A26" s="56"/>
      <c r="B26" s="211"/>
      <c r="C26" s="335" t="str">
        <f>HLOOKUP(Language,LanguageChoice,89,FALSE)</f>
        <v>Please select from list</v>
      </c>
      <c r="D26" s="336"/>
      <c r="E26" s="337"/>
      <c r="F26" s="56"/>
      <c r="G26" s="56"/>
      <c r="H26" s="326" t="str">
        <f>HLOOKUP(Language,LanguageChoice,108,FALSE)</f>
        <v>This form is a warranty submission for one type of media only.</v>
      </c>
      <c r="I26" s="327"/>
      <c r="J26" s="327"/>
      <c r="K26" s="327"/>
      <c r="L26" s="327"/>
      <c r="M26" s="327"/>
      <c r="N26" s="327"/>
      <c r="O26" s="328"/>
      <c r="P26" s="215"/>
      <c r="Q26" s="318" t="s">
        <v>783</v>
      </c>
      <c r="R26" s="319"/>
      <c r="S26" s="56"/>
      <c r="T26" s="56"/>
      <c r="U26" s="56"/>
    </row>
    <row r="27" spans="1:21" ht="16.8" thickTop="1" thickBot="1">
      <c r="A27" s="56"/>
      <c r="B27" s="82"/>
      <c r="C27" s="332" t="str">
        <f>HLOOKUP(Language,LanguageChoice,90,FALSE)</f>
        <v>Additional information</v>
      </c>
      <c r="D27" s="333"/>
      <c r="E27" s="334"/>
      <c r="F27" s="56"/>
      <c r="G27" s="56"/>
      <c r="H27" s="329" t="str">
        <f>HLOOKUP(Language,LanguageChoice,109,FALSE)</f>
        <v>Electronic test results are included with the submission.</v>
      </c>
      <c r="I27" s="330"/>
      <c r="J27" s="330"/>
      <c r="K27" s="330"/>
      <c r="L27" s="330"/>
      <c r="M27" s="330"/>
      <c r="N27" s="330"/>
      <c r="O27" s="331"/>
      <c r="P27" s="215"/>
      <c r="Q27" s="318" t="s">
        <v>783</v>
      </c>
      <c r="R27" s="319"/>
      <c r="S27" s="56"/>
      <c r="T27" s="56"/>
    </row>
    <row r="28" spans="1:21" ht="16.5" customHeight="1" thickTop="1" thickBot="1">
      <c r="A28" s="56"/>
      <c r="B28" s="243" t="s">
        <v>783</v>
      </c>
      <c r="C28" s="320" t="str">
        <f>HLOOKUP(Language,LanguageChoice,92,FALSE)</f>
        <v>Mandatory Field</v>
      </c>
      <c r="D28" s="321"/>
      <c r="E28" s="322"/>
      <c r="F28" s="56"/>
      <c r="G28" s="56"/>
      <c r="H28" s="329" t="str">
        <f>HLOOKUP(Language,LanguageChoice,110,FALSE)</f>
        <v>The appropriate Installation Guides and Field Test Procedures have been complied with.</v>
      </c>
      <c r="I28" s="330"/>
      <c r="J28" s="330"/>
      <c r="K28" s="330"/>
      <c r="L28" s="330"/>
      <c r="M28" s="330"/>
      <c r="N28" s="330"/>
      <c r="O28" s="331"/>
      <c r="P28" s="215"/>
      <c r="Q28" s="318" t="s">
        <v>783</v>
      </c>
      <c r="R28" s="319"/>
      <c r="S28" s="56"/>
      <c r="T28" s="56"/>
    </row>
    <row r="29" spans="1:21" ht="24.75" customHeight="1" thickBot="1">
      <c r="A29" s="56"/>
      <c r="C29" s="210" t="s">
        <v>1873</v>
      </c>
      <c r="F29" s="56"/>
      <c r="G29" s="56"/>
      <c r="H29" s="323" t="str">
        <f>HLOOKUP(Language,LanguageChoice,111,FALSE)</f>
        <v>The number of test results included is equal to the number of links requested and they are all passes with no duplicate cable IDs.</v>
      </c>
      <c r="I29" s="324"/>
      <c r="J29" s="324"/>
      <c r="K29" s="324"/>
      <c r="L29" s="324"/>
      <c r="M29" s="324"/>
      <c r="N29" s="324"/>
      <c r="O29" s="325"/>
      <c r="P29" s="215"/>
      <c r="Q29" s="318" t="s">
        <v>783</v>
      </c>
      <c r="R29" s="319"/>
      <c r="S29" s="56"/>
      <c r="T29" s="56"/>
    </row>
    <row r="30" spans="1:21" ht="21" customHeight="1" thickTop="1">
      <c r="A30" s="56"/>
      <c r="B30" s="56"/>
      <c r="C30" s="274" t="s">
        <v>1835</v>
      </c>
      <c r="D30" s="241" t="s">
        <v>1848</v>
      </c>
      <c r="E30" s="241"/>
      <c r="F30" s="241"/>
      <c r="G30" s="241"/>
      <c r="H30" s="241"/>
      <c r="I30" s="241"/>
      <c r="J30" s="241"/>
      <c r="K30" s="241"/>
      <c r="L30" s="241"/>
      <c r="M30" s="241"/>
      <c r="N30" s="241"/>
      <c r="O30" s="242"/>
      <c r="P30" s="275" t="s">
        <v>1835</v>
      </c>
      <c r="R30" s="112"/>
    </row>
    <row r="31" spans="1:21" ht="15.6">
      <c r="A31" s="56"/>
      <c r="B31" s="56"/>
      <c r="C31" s="274"/>
      <c r="D31" s="241"/>
      <c r="E31" s="241" t="s">
        <v>1834</v>
      </c>
      <c r="F31" s="241"/>
      <c r="G31" s="241"/>
      <c r="H31" s="241"/>
      <c r="I31" s="241"/>
      <c r="J31" s="241"/>
      <c r="K31" s="241"/>
      <c r="L31" s="241"/>
      <c r="M31" s="241"/>
      <c r="N31" s="241"/>
      <c r="O31" s="242"/>
      <c r="P31" s="274"/>
    </row>
    <row r="32" spans="1:21">
      <c r="A32" s="56"/>
      <c r="B32" s="56"/>
      <c r="C32" s="56"/>
      <c r="D32" s="56"/>
      <c r="E32" s="56"/>
      <c r="F32" s="56"/>
      <c r="G32" s="56"/>
      <c r="H32" s="56"/>
      <c r="I32" s="56"/>
      <c r="J32" s="56"/>
      <c r="K32" s="56"/>
      <c r="L32" s="56"/>
      <c r="M32" s="56"/>
      <c r="N32" s="56"/>
      <c r="O32" s="56"/>
      <c r="P32" s="56"/>
      <c r="Q32" s="56"/>
      <c r="R32" s="56"/>
    </row>
    <row r="33" spans="1:18">
      <c r="A33" s="56"/>
      <c r="B33" s="56"/>
      <c r="C33" s="56"/>
      <c r="D33" s="56"/>
      <c r="E33" s="56"/>
      <c r="F33" s="56"/>
      <c r="G33" s="56"/>
      <c r="H33" s="56"/>
      <c r="I33" s="56"/>
      <c r="J33" s="56"/>
      <c r="K33" s="56"/>
      <c r="L33" s="56"/>
      <c r="M33" s="56"/>
      <c r="N33" s="56"/>
      <c r="O33" s="56"/>
      <c r="P33" s="56"/>
      <c r="Q33" s="56"/>
      <c r="R33" s="56"/>
    </row>
    <row r="34" spans="1:18">
      <c r="A34" s="56"/>
      <c r="B34" s="56"/>
      <c r="C34" s="56"/>
      <c r="D34" s="56"/>
      <c r="E34" s="56"/>
      <c r="F34" s="56"/>
      <c r="G34" s="56"/>
      <c r="H34" s="56"/>
      <c r="I34" s="56"/>
      <c r="J34" s="56"/>
      <c r="K34" s="56"/>
      <c r="L34" s="56"/>
      <c r="M34" s="56"/>
      <c r="N34" s="56"/>
      <c r="O34" s="56"/>
      <c r="P34" s="56"/>
      <c r="Q34" s="56"/>
      <c r="R34" s="56"/>
    </row>
    <row r="35" spans="1:18">
      <c r="A35" s="56"/>
      <c r="B35" s="56"/>
      <c r="C35" s="56"/>
      <c r="D35" s="56"/>
      <c r="E35" s="56"/>
      <c r="F35" s="56"/>
      <c r="G35" s="56"/>
      <c r="H35" s="56"/>
      <c r="I35" s="56"/>
      <c r="J35" s="56"/>
      <c r="K35" s="56"/>
      <c r="L35" s="56"/>
      <c r="M35" s="56"/>
      <c r="N35" s="56"/>
      <c r="O35" s="56"/>
      <c r="P35" s="56"/>
      <c r="Q35" s="56"/>
      <c r="R35" s="56"/>
    </row>
    <row r="36" spans="1:18">
      <c r="A36" s="56"/>
      <c r="B36" s="56"/>
      <c r="C36" s="56"/>
      <c r="D36" s="56"/>
      <c r="E36" s="56"/>
      <c r="F36" s="56"/>
      <c r="G36" s="56"/>
      <c r="H36" s="56"/>
      <c r="I36" s="56"/>
      <c r="J36" s="56"/>
      <c r="K36" s="56"/>
      <c r="L36" s="56"/>
      <c r="M36" s="56"/>
      <c r="N36" s="56"/>
      <c r="O36" s="56"/>
      <c r="P36" s="56"/>
      <c r="Q36" s="56"/>
      <c r="R36" s="56"/>
    </row>
    <row r="37" spans="1:18">
      <c r="A37" s="56"/>
      <c r="B37" s="56"/>
      <c r="C37" s="56"/>
      <c r="D37" s="56"/>
      <c r="E37" s="56"/>
      <c r="F37" s="56"/>
      <c r="G37" s="56"/>
      <c r="H37" s="56"/>
      <c r="I37" s="56"/>
      <c r="J37" s="56"/>
      <c r="K37" s="56"/>
      <c r="L37" s="56"/>
      <c r="M37" s="56"/>
      <c r="N37" s="56"/>
      <c r="O37" s="56"/>
      <c r="P37" s="56"/>
      <c r="Q37" s="56"/>
      <c r="R37" s="56"/>
    </row>
    <row r="38" spans="1:18">
      <c r="A38" s="56"/>
      <c r="B38" s="56"/>
      <c r="C38" s="56"/>
      <c r="D38" s="56"/>
      <c r="E38" s="56"/>
      <c r="F38" s="56"/>
      <c r="G38" s="56"/>
      <c r="H38" s="56"/>
      <c r="I38" s="56"/>
      <c r="J38" s="56"/>
      <c r="K38" s="56"/>
      <c r="L38" s="56"/>
      <c r="M38" s="56"/>
      <c r="N38" s="56"/>
      <c r="O38" s="56"/>
      <c r="P38" s="56"/>
      <c r="Q38" s="56"/>
      <c r="R38" s="56"/>
    </row>
    <row r="39" spans="1:18">
      <c r="A39" s="56"/>
      <c r="B39" s="56"/>
      <c r="C39" s="56"/>
      <c r="D39" s="56"/>
      <c r="E39" s="56"/>
      <c r="F39" s="56"/>
      <c r="G39" s="56"/>
      <c r="H39" s="56"/>
      <c r="I39" s="56"/>
      <c r="J39" s="56"/>
      <c r="K39" s="56"/>
      <c r="L39" s="56"/>
      <c r="M39" s="56"/>
      <c r="N39" s="56"/>
      <c r="O39" s="56"/>
      <c r="P39" s="56"/>
      <c r="Q39" s="56"/>
      <c r="R39" s="56"/>
    </row>
    <row r="40" spans="1:18">
      <c r="A40" s="56"/>
      <c r="B40" s="56"/>
      <c r="C40" s="56"/>
      <c r="D40" s="56"/>
      <c r="E40" s="56"/>
      <c r="F40" s="56"/>
      <c r="G40" s="56"/>
      <c r="H40" s="56"/>
      <c r="I40" s="56"/>
      <c r="J40" s="56"/>
      <c r="K40" s="56"/>
      <c r="L40" s="56"/>
      <c r="M40" s="56"/>
      <c r="N40" s="56"/>
      <c r="O40" s="56"/>
      <c r="P40" s="56"/>
      <c r="Q40" s="56"/>
      <c r="R40" s="56"/>
    </row>
    <row r="41" spans="1:18">
      <c r="A41" s="56"/>
      <c r="B41" s="56"/>
      <c r="C41" s="56"/>
      <c r="D41" s="56"/>
      <c r="E41" s="56"/>
      <c r="F41" s="56"/>
      <c r="G41" s="56"/>
      <c r="H41" s="56"/>
      <c r="I41" s="56"/>
      <c r="J41" s="56"/>
      <c r="K41" s="56"/>
      <c r="L41" s="56"/>
      <c r="M41" s="56"/>
      <c r="N41" s="56"/>
      <c r="O41" s="56"/>
      <c r="R41" s="56"/>
    </row>
    <row r="42" spans="1:18">
      <c r="A42" s="56"/>
      <c r="B42" s="56"/>
      <c r="C42" s="56"/>
      <c r="D42" s="56"/>
      <c r="E42" s="56"/>
      <c r="K42" s="56"/>
    </row>
    <row r="43" spans="1:18">
      <c r="B43" s="56"/>
    </row>
  </sheetData>
  <sheetProtection algorithmName="SHA-512" hashValue="g4GM+j49oP4Ym0JIHDUcZsBmcHR4e4qYoS0M2UnZEPbZOoz+BYWLHMfGOqo8TwnEy3H3Fl6Ra3Db1lI30XuX+Q==" saltValue="avdCYa3d2EhlCQynqdxx8A==" spinCount="100000" sheet="1" objects="1" scenarios="1" selectLockedCells="1"/>
  <mergeCells count="44">
    <mergeCell ref="Q29:R29"/>
    <mergeCell ref="C28:E28"/>
    <mergeCell ref="H29:O29"/>
    <mergeCell ref="D18:E18"/>
    <mergeCell ref="H18:I18"/>
    <mergeCell ref="Q28:R28"/>
    <mergeCell ref="H26:O26"/>
    <mergeCell ref="H28:O28"/>
    <mergeCell ref="H27:O27"/>
    <mergeCell ref="C27:E27"/>
    <mergeCell ref="Q26:R26"/>
    <mergeCell ref="Q27:R27"/>
    <mergeCell ref="C26:E26"/>
    <mergeCell ref="B25:E25"/>
    <mergeCell ref="H24:P25"/>
    <mergeCell ref="D13:E13"/>
    <mergeCell ref="I22:K22"/>
    <mergeCell ref="L20:N20"/>
    <mergeCell ref="D15:E15"/>
    <mergeCell ref="I21:K21"/>
    <mergeCell ref="H15:K15"/>
    <mergeCell ref="G2:P2"/>
    <mergeCell ref="G4:K4"/>
    <mergeCell ref="D12:E12"/>
    <mergeCell ref="H12:J12"/>
    <mergeCell ref="M12:Q12"/>
    <mergeCell ref="L4:P5"/>
    <mergeCell ref="H9:I9"/>
    <mergeCell ref="C30:C31"/>
    <mergeCell ref="P30:P31"/>
    <mergeCell ref="S18:U19"/>
    <mergeCell ref="S21:T21"/>
    <mergeCell ref="L6:N6"/>
    <mergeCell ref="M11:N11"/>
    <mergeCell ref="O6:P6"/>
    <mergeCell ref="G5:K6"/>
    <mergeCell ref="M9:Q9"/>
    <mergeCell ref="M15:Q15"/>
    <mergeCell ref="M18:Q18"/>
    <mergeCell ref="D9:E9"/>
    <mergeCell ref="L22:O22"/>
    <mergeCell ref="I20:K20"/>
    <mergeCell ref="D21:E21"/>
    <mergeCell ref="L21:O21"/>
  </mergeCells>
  <phoneticPr fontId="10" type="noConversion"/>
  <conditionalFormatting sqref="P26:P29">
    <cfRule type="cellIs" dxfId="0" priority="2" stopIfTrue="1" operator="equal">
      <formula>"N"</formula>
    </cfRule>
  </conditionalFormatting>
  <dataValidations count="4">
    <dataValidation type="list" allowBlank="1" showInputMessage="1" showErrorMessage="1" sqref="L22" xr:uid="{45B2FE21-3632-4E56-AD6C-9CBABBBC45F4}">
      <formula1>Media</formula1>
    </dataValidation>
    <dataValidation type="list" allowBlank="1" showInputMessage="1" showErrorMessage="1" sqref="L21" xr:uid="{33F5FBEC-A088-469A-A4E3-1C29F8C3205B}">
      <formula1>LanguageRange</formula1>
    </dataValidation>
    <dataValidation type="list" showInputMessage="1" showErrorMessage="1" sqref="P26:P29" xr:uid="{576F0229-C1DC-4AAB-8DC6-1019867FE0DF}">
      <formula1>"Y,N"</formula1>
    </dataValidation>
    <dataValidation showInputMessage="1" showErrorMessage="1" errorTitle="Date" error="Please Complete the date field" sqref="S6:T6" xr:uid="{FE2C8F12-B3AB-41B4-8855-608A93A8B43E}"/>
  </dataValidations>
  <hyperlinks>
    <hyperlink ref="L4" r:id="rId1" xr:uid="{C2DF73B5-62E9-4D7E-8F68-785FD4EA0EA7}"/>
  </hyperlinks>
  <pageMargins left="0.75" right="0.75" top="1" bottom="1" header="0.5" footer="0.5"/>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D81DF-69A9-4103-B96E-0AE3D17232C6}">
  <sheetPr>
    <tabColor rgb="FF00B050"/>
  </sheetPr>
  <dimension ref="B1:P53"/>
  <sheetViews>
    <sheetView showGridLines="0" showRowColHeaders="0" workbookViewId="0">
      <selection activeCell="D9" sqref="D9:F9"/>
    </sheetView>
  </sheetViews>
  <sheetFormatPr defaultRowHeight="14.25" customHeight="1"/>
  <cols>
    <col min="1" max="1" width="4.81640625" customWidth="1"/>
    <col min="2" max="2" width="22.81640625" customWidth="1"/>
    <col min="3" max="3" width="21.08984375" customWidth="1"/>
    <col min="4" max="4" width="14.453125" customWidth="1"/>
    <col min="5" max="5" width="1.90625" customWidth="1"/>
    <col min="6" max="6" width="6.6328125" customWidth="1"/>
    <col min="7" max="7" width="0.81640625" customWidth="1"/>
    <col min="8" max="8" width="0.6328125" customWidth="1"/>
    <col min="9" max="9" width="33.90625" customWidth="1"/>
    <col min="10" max="11" width="2" customWidth="1"/>
    <col min="12" max="12" width="13.1796875" customWidth="1"/>
    <col min="13" max="13" width="2" customWidth="1"/>
    <col min="14" max="14" width="7.81640625" customWidth="1"/>
    <col min="15" max="15" width="1.81640625" customWidth="1"/>
    <col min="16" max="16" width="1.81640625" style="4" customWidth="1"/>
  </cols>
  <sheetData>
    <row r="1" spans="2:15" ht="15" customHeight="1" thickBot="1"/>
    <row r="2" spans="2:15" ht="18" customHeight="1" thickBot="1">
      <c r="B2" s="1"/>
      <c r="C2" s="1"/>
      <c r="D2" s="381" t="str">
        <f>HLOOKUP(Language,LanguageChoice,32,FALSE)</f>
        <v>LANmark Warranty Certification Submission Form</v>
      </c>
      <c r="E2" s="381"/>
      <c r="F2" s="381"/>
      <c r="G2" s="381"/>
      <c r="H2" s="381"/>
      <c r="I2" s="381"/>
      <c r="J2" s="201"/>
      <c r="K2" s="408" t="str">
        <f>HLOOKUP(Language,LanguageChoice,91,FALSE)</f>
        <v>Legend</v>
      </c>
      <c r="L2" s="409"/>
      <c r="M2" s="409"/>
      <c r="N2" s="410"/>
      <c r="O2" s="78"/>
    </row>
    <row r="3" spans="2:15" ht="15" customHeight="1" thickBot="1">
      <c r="B3" s="1"/>
      <c r="C3" s="1"/>
      <c r="D3" s="382"/>
      <c r="E3" s="382"/>
      <c r="F3" s="382"/>
      <c r="G3" s="382"/>
      <c r="H3" s="382"/>
      <c r="I3" s="382"/>
      <c r="J3" s="197"/>
      <c r="K3" s="205"/>
      <c r="L3" s="390" t="str">
        <f>HLOOKUP(Language,LanguageChoice,89,FALSE)</f>
        <v>Please select from list</v>
      </c>
      <c r="M3" s="391"/>
      <c r="N3" s="392"/>
      <c r="O3" s="78"/>
    </row>
    <row r="4" spans="2:15" ht="14.25" customHeight="1" thickTop="1" thickBot="1">
      <c r="B4" s="1"/>
      <c r="C4" s="1"/>
      <c r="D4" s="382"/>
      <c r="E4" s="382"/>
      <c r="F4" s="382"/>
      <c r="G4" s="382"/>
      <c r="H4" s="382"/>
      <c r="I4" s="382"/>
      <c r="J4" s="197"/>
      <c r="K4" s="203"/>
      <c r="L4" s="393" t="str">
        <f>HLOOKUP(Language,LanguageChoice,90,FALSE)</f>
        <v>Additional information</v>
      </c>
      <c r="M4" s="394"/>
      <c r="N4" s="395"/>
      <c r="O4" s="78"/>
    </row>
    <row r="5" spans="2:15" ht="14.25" customHeight="1" thickTop="1" thickBot="1">
      <c r="B5" s="1"/>
      <c r="C5" s="1"/>
      <c r="D5" s="382"/>
      <c r="E5" s="382"/>
      <c r="F5" s="382"/>
      <c r="G5" s="382"/>
      <c r="H5" s="382"/>
      <c r="I5" s="382"/>
      <c r="J5" s="197"/>
      <c r="K5" s="257" t="s">
        <v>783</v>
      </c>
      <c r="L5" s="412" t="str">
        <f>HLOOKUP(Language,LanguageChoice,92,FALSE)</f>
        <v>Mandatory Field</v>
      </c>
      <c r="M5" s="413"/>
      <c r="N5" s="414"/>
      <c r="O5" s="78"/>
    </row>
    <row r="6" spans="2:15" ht="14.25" customHeight="1" thickTop="1" thickBot="1">
      <c r="B6" s="411"/>
      <c r="C6" s="411"/>
      <c r="D6" s="160"/>
      <c r="E6" s="160"/>
      <c r="F6" s="160"/>
      <c r="G6" s="160"/>
      <c r="H6" s="160"/>
      <c r="I6" s="160"/>
      <c r="J6" s="160"/>
      <c r="K6" s="209" t="s">
        <v>1873</v>
      </c>
      <c r="L6" s="202"/>
      <c r="M6" s="65"/>
      <c r="N6" s="66"/>
      <c r="O6" s="66"/>
    </row>
    <row r="7" spans="2:15" ht="14.25" customHeight="1">
      <c r="B7" s="411"/>
      <c r="C7" s="411"/>
      <c r="D7" s="398" t="str">
        <f>HLOOKUP(Language,LanguageChoice,12,FALSE)</f>
        <v>Customer Details</v>
      </c>
      <c r="E7" s="399"/>
      <c r="F7" s="400"/>
      <c r="G7" s="160"/>
      <c r="H7" s="160"/>
      <c r="I7" s="160"/>
      <c r="J7" s="160"/>
      <c r="K7" s="398" t="str">
        <f>HLOOKUP(Language,LanguageChoice,24,FALSE)</f>
        <v>Installer Details</v>
      </c>
      <c r="L7" s="399"/>
      <c r="M7" s="399"/>
      <c r="N7" s="400"/>
      <c r="O7" s="153"/>
    </row>
    <row r="8" spans="2:15" ht="14.25" customHeight="1" thickBot="1">
      <c r="B8" s="411"/>
      <c r="C8" s="411"/>
      <c r="D8" s="401"/>
      <c r="E8" s="402"/>
      <c r="F8" s="403"/>
      <c r="G8" s="4"/>
      <c r="H8" s="4"/>
      <c r="I8" s="4"/>
      <c r="J8" s="4"/>
      <c r="K8" s="401"/>
      <c r="L8" s="402"/>
      <c r="M8" s="402"/>
      <c r="N8" s="403"/>
    </row>
    <row r="9" spans="2:15" ht="14.25" customHeight="1">
      <c r="B9" s="383" t="str">
        <f>HLOOKUP(Language,LanguageChoice,13,FALSE)</f>
        <v>Customer Name</v>
      </c>
      <c r="C9" s="384"/>
      <c r="D9" s="358"/>
      <c r="E9" s="359"/>
      <c r="F9" s="360"/>
      <c r="G9" s="396" t="s">
        <v>783</v>
      </c>
      <c r="H9" s="357"/>
      <c r="I9" s="225"/>
      <c r="J9" s="225" t="str">
        <f>HLOOKUP(Language,LanguageChoice,8,FALSE)</f>
        <v>Company Name</v>
      </c>
      <c r="K9" s="404"/>
      <c r="L9" s="405"/>
      <c r="M9" s="405"/>
      <c r="N9" s="406"/>
      <c r="O9" s="252" t="s">
        <v>783</v>
      </c>
    </row>
    <row r="10" spans="2:15" ht="14.25" customHeight="1">
      <c r="B10" s="383" t="str">
        <f>HLOOKUP(Language,LanguageChoice,33,FALSE)</f>
        <v>Sector of Activity</v>
      </c>
      <c r="C10" s="384"/>
      <c r="D10" s="365"/>
      <c r="E10" s="366"/>
      <c r="F10" s="367"/>
      <c r="G10" s="386" t="s">
        <v>783</v>
      </c>
      <c r="H10" s="407"/>
      <c r="I10" s="225"/>
      <c r="J10" s="225" t="str">
        <f>HLOOKUP(Language,LanguageChoice,11,FALSE)</f>
        <v>Aginode CSP Nr.</v>
      </c>
      <c r="K10" s="404"/>
      <c r="L10" s="405"/>
      <c r="M10" s="405"/>
      <c r="N10" s="406"/>
      <c r="O10" s="252" t="s">
        <v>783</v>
      </c>
    </row>
    <row r="11" spans="2:15" ht="14.25" customHeight="1" thickBot="1">
      <c r="B11" s="59"/>
      <c r="C11" s="59"/>
      <c r="D11" s="2"/>
      <c r="E11" s="2"/>
      <c r="F11" s="2"/>
      <c r="G11" s="246"/>
      <c r="H11" s="247"/>
      <c r="I11" s="225"/>
      <c r="J11" s="225" t="str">
        <f>HLOOKUP(Language,LanguageChoice,22,FALSE)</f>
        <v>Installer Address Street + Nr.</v>
      </c>
      <c r="K11" s="404"/>
      <c r="L11" s="406"/>
      <c r="M11" s="228"/>
      <c r="N11" s="206"/>
      <c r="O11" s="253" t="s">
        <v>783</v>
      </c>
    </row>
    <row r="12" spans="2:15" ht="14.25" customHeight="1" thickBot="1">
      <c r="B12" s="59"/>
      <c r="C12" s="59"/>
      <c r="D12" s="338" t="str">
        <f>HLOOKUP(Language,LanguageChoice,31,FALSE)</f>
        <v>Project Information</v>
      </c>
      <c r="E12" s="339"/>
      <c r="F12" s="340"/>
      <c r="G12" s="246"/>
      <c r="H12" s="247"/>
      <c r="I12" s="225"/>
      <c r="J12" s="225" t="str">
        <f>HLOOKUP(Language,LanguageChoice,3,FALSE)</f>
        <v>Address 1</v>
      </c>
      <c r="K12" s="404"/>
      <c r="L12" s="405"/>
      <c r="M12" s="405"/>
      <c r="N12" s="406"/>
      <c r="O12" s="247"/>
    </row>
    <row r="13" spans="2:15" ht="14.25" customHeight="1">
      <c r="B13" s="383" t="str">
        <f>HLOOKUP(Language,LanguageChoice,14,FALSE)</f>
        <v>Customer title to be used on certificate</v>
      </c>
      <c r="C13" s="384"/>
      <c r="D13" s="358"/>
      <c r="E13" s="359"/>
      <c r="F13" s="360"/>
      <c r="G13" s="396" t="s">
        <v>783</v>
      </c>
      <c r="H13" s="357"/>
      <c r="I13" s="225"/>
      <c r="J13" s="225" t="str">
        <f>HLOOKUP(Language,LanguageChoice,4,FALSE)</f>
        <v>Address 2</v>
      </c>
      <c r="K13" s="404"/>
      <c r="L13" s="405"/>
      <c r="M13" s="405"/>
      <c r="N13" s="406"/>
      <c r="O13" s="247"/>
    </row>
    <row r="14" spans="2:15" ht="14.25" customHeight="1">
      <c r="B14" s="383" t="str">
        <f>HLOOKUP(Language,LanguageChoice,30,FALSE)</f>
        <v>Project Address Street + Nr.</v>
      </c>
      <c r="C14" s="384"/>
      <c r="D14" s="92"/>
      <c r="E14" s="222"/>
      <c r="F14" s="92"/>
      <c r="G14" s="396" t="s">
        <v>783</v>
      </c>
      <c r="H14" s="357"/>
      <c r="I14" s="225"/>
      <c r="J14" s="225" t="str">
        <f>HLOOKUP(Language,LanguageChoice,40,FALSE)</f>
        <v>Town + Postcode</v>
      </c>
      <c r="K14" s="404"/>
      <c r="L14" s="406"/>
      <c r="M14" s="229"/>
      <c r="N14" s="206"/>
      <c r="O14" s="253" t="s">
        <v>783</v>
      </c>
    </row>
    <row r="15" spans="2:15" ht="14.25" customHeight="1">
      <c r="B15" s="383" t="str">
        <f>HLOOKUP(Language,LanguageChoice,3,FALSE)</f>
        <v>Address 1</v>
      </c>
      <c r="C15" s="384"/>
      <c r="D15" s="358"/>
      <c r="E15" s="359"/>
      <c r="F15" s="360"/>
      <c r="G15" s="397"/>
      <c r="H15" s="389"/>
      <c r="I15" s="225"/>
      <c r="J15" s="225" t="str">
        <f>HLOOKUP(Language,LanguageChoice,10,FALSE)</f>
        <v>Country</v>
      </c>
      <c r="K15" s="415"/>
      <c r="L15" s="416"/>
      <c r="M15" s="416"/>
      <c r="N15" s="417"/>
      <c r="O15" s="253" t="s">
        <v>783</v>
      </c>
    </row>
    <row r="16" spans="2:15" ht="14.25" customHeight="1" thickBot="1">
      <c r="B16" s="383" t="str">
        <f>HLOOKUP(Language,LanguageChoice,4,FALSE)</f>
        <v>Address 2</v>
      </c>
      <c r="C16" s="384"/>
      <c r="D16" s="358"/>
      <c r="E16" s="359"/>
      <c r="F16" s="360"/>
      <c r="G16" s="246"/>
      <c r="H16" s="247"/>
      <c r="I16" s="5"/>
      <c r="J16" s="5"/>
      <c r="K16" s="5"/>
      <c r="L16" s="2"/>
      <c r="M16" s="2"/>
      <c r="N16" s="2"/>
      <c r="O16" s="247"/>
    </row>
    <row r="17" spans="2:15" ht="14.25" customHeight="1" thickBot="1">
      <c r="B17" s="383" t="str">
        <f>HLOOKUP(Language,LanguageChoice,40,FALSE)</f>
        <v>Town + Postcode</v>
      </c>
      <c r="C17" s="384"/>
      <c r="D17" s="92"/>
      <c r="E17" s="222"/>
      <c r="F17" s="92"/>
      <c r="G17" s="356" t="s">
        <v>783</v>
      </c>
      <c r="H17" s="357"/>
      <c r="I17" s="5"/>
      <c r="J17" s="5"/>
      <c r="K17" s="338" t="str">
        <f>HLOOKUP(Language,LanguageChoice,49,FALSE)</f>
        <v>Project Supervisor</v>
      </c>
      <c r="L17" s="339"/>
      <c r="M17" s="339"/>
      <c r="N17" s="340"/>
      <c r="O17" s="254"/>
    </row>
    <row r="18" spans="2:15" ht="14.25" customHeight="1">
      <c r="B18" s="383" t="str">
        <f>HLOOKUP(Language,LanguageChoice,10,FALSE)</f>
        <v>Country</v>
      </c>
      <c r="C18" s="384"/>
      <c r="D18" s="365"/>
      <c r="E18" s="366"/>
      <c r="F18" s="367"/>
      <c r="G18" s="356" t="s">
        <v>783</v>
      </c>
      <c r="H18" s="357"/>
      <c r="I18" s="225"/>
      <c r="J18" s="225" t="str">
        <f>HLOOKUP(Language,LanguageChoice,34,FALSE)</f>
        <v>Project Supervisor's Name</v>
      </c>
      <c r="K18" s="404"/>
      <c r="L18" s="405"/>
      <c r="M18" s="405"/>
      <c r="N18" s="406"/>
      <c r="O18" s="255" t="s">
        <v>783</v>
      </c>
    </row>
    <row r="19" spans="2:15" ht="14.25" customHeight="1">
      <c r="B19" s="383" t="str">
        <f>HLOOKUP(Language,LanguageChoice,20,FALSE)</f>
        <v>Installation Start Date</v>
      </c>
      <c r="C19" s="384"/>
      <c r="D19" s="93"/>
      <c r="E19" s="385" t="s">
        <v>951</v>
      </c>
      <c r="F19" s="385"/>
      <c r="G19" s="379" t="s">
        <v>783</v>
      </c>
      <c r="H19" s="380"/>
      <c r="I19" s="225"/>
      <c r="J19" s="225" t="str">
        <f>HLOOKUP(Language,LanguageChoice,35,FALSE)</f>
        <v>Supervisor's Registration Nr.</v>
      </c>
      <c r="K19" s="418"/>
      <c r="L19" s="419"/>
      <c r="M19" s="419"/>
      <c r="N19" s="420"/>
      <c r="O19" s="254"/>
    </row>
    <row r="20" spans="2:15" ht="14.25" customHeight="1" thickBot="1">
      <c r="B20" s="383" t="str">
        <f>HLOOKUP(Language,LanguageChoice,19,FALSE)</f>
        <v>Installation Completion Date</v>
      </c>
      <c r="C20" s="384"/>
      <c r="D20" s="94"/>
      <c r="E20" s="385" t="s">
        <v>951</v>
      </c>
      <c r="F20" s="385"/>
      <c r="G20" s="386" t="s">
        <v>783</v>
      </c>
      <c r="H20" s="387"/>
      <c r="I20" s="5"/>
      <c r="J20" s="5"/>
      <c r="K20" s="5"/>
      <c r="L20" s="79"/>
      <c r="M20" s="79"/>
      <c r="N20" s="79"/>
      <c r="O20" s="254"/>
    </row>
    <row r="21" spans="2:15" ht="14.25" customHeight="1" thickBot="1">
      <c r="B21" s="383" t="str">
        <f>HLOOKUP(Language,LanguageChoice,25,FALSE)</f>
        <v>Job Reference Number (For the certificate)</v>
      </c>
      <c r="C21" s="384"/>
      <c r="D21" s="358"/>
      <c r="E21" s="359"/>
      <c r="F21" s="360"/>
      <c r="G21" s="388"/>
      <c r="H21" s="389"/>
      <c r="I21" s="338" t="str">
        <f>HLOOKUP(Language,LanguageChoice,16,FALSE)</f>
        <v>Design Company</v>
      </c>
      <c r="J21" s="339"/>
      <c r="K21" s="339"/>
      <c r="L21" s="339"/>
      <c r="M21" s="339"/>
      <c r="N21" s="340"/>
      <c r="O21" s="247"/>
    </row>
    <row r="22" spans="2:15" ht="14.25" customHeight="1" thickBot="1">
      <c r="B22" s="59"/>
      <c r="C22" s="59"/>
      <c r="D22" s="2"/>
      <c r="E22" s="2"/>
      <c r="F22" s="2"/>
      <c r="G22" s="249"/>
      <c r="H22" s="247"/>
      <c r="I22" s="225"/>
      <c r="J22" s="225" t="str">
        <f>HLOOKUP(Language,LanguageChoice,8,FALSE)</f>
        <v>Company Name</v>
      </c>
      <c r="K22" s="404"/>
      <c r="L22" s="405"/>
      <c r="M22" s="405"/>
      <c r="N22" s="406"/>
      <c r="O22" s="254"/>
    </row>
    <row r="23" spans="2:15" ht="14.25" customHeight="1" thickBot="1">
      <c r="B23" s="223"/>
      <c r="C23" s="223"/>
      <c r="D23" s="338" t="str">
        <f>HLOOKUP(Language,LanguageChoice,107,FALSE)</f>
        <v>Documentation</v>
      </c>
      <c r="E23" s="339"/>
      <c r="F23" s="340"/>
      <c r="G23" s="249"/>
      <c r="H23" s="250"/>
      <c r="I23" s="225"/>
      <c r="J23" s="225" t="str">
        <f>HLOOKUP(Language,LanguageChoice,17,FALSE)</f>
        <v>Design Company Address Street + Nr.</v>
      </c>
      <c r="K23" s="404"/>
      <c r="L23" s="406"/>
      <c r="M23" s="230"/>
      <c r="N23" s="207"/>
      <c r="O23" s="254"/>
    </row>
    <row r="24" spans="2:15" ht="14.25" customHeight="1">
      <c r="B24" s="361" t="str">
        <f>HLOOKUP(Language,LanguageChoice,95,FALSE)</f>
        <v>Where are As-Built documents kept?</v>
      </c>
      <c r="C24" s="362"/>
      <c r="D24" s="365"/>
      <c r="E24" s="366"/>
      <c r="F24" s="367"/>
      <c r="G24" s="379" t="s">
        <v>783</v>
      </c>
      <c r="H24" s="380"/>
      <c r="I24" s="225"/>
      <c r="J24" s="225" t="str">
        <f>HLOOKUP(Language,LanguageChoice,3,FALSE)</f>
        <v>Address 1</v>
      </c>
      <c r="K24" s="404"/>
      <c r="L24" s="405"/>
      <c r="M24" s="405"/>
      <c r="N24" s="406"/>
      <c r="O24" s="254"/>
    </row>
    <row r="25" spans="2:15" ht="14.25" customHeight="1">
      <c r="B25" s="224"/>
      <c r="C25" s="224"/>
      <c r="D25" s="7"/>
      <c r="E25" s="7"/>
      <c r="F25" s="7"/>
      <c r="G25" s="249"/>
      <c r="H25" s="250"/>
      <c r="I25" s="225"/>
      <c r="J25" s="225" t="str">
        <f>HLOOKUP(Language,LanguageChoice,4,FALSE)</f>
        <v>Address 2</v>
      </c>
      <c r="K25" s="404"/>
      <c r="L25" s="405"/>
      <c r="M25" s="405"/>
      <c r="N25" s="406"/>
      <c r="O25" s="254"/>
    </row>
    <row r="26" spans="2:15" ht="14.25" customHeight="1" thickBot="1">
      <c r="B26" s="224"/>
      <c r="C26" s="224"/>
      <c r="D26" s="7"/>
      <c r="E26" s="7"/>
      <c r="F26" s="7"/>
      <c r="G26" s="251"/>
      <c r="H26" s="250"/>
      <c r="I26" s="225"/>
      <c r="J26" s="225" t="str">
        <f>HLOOKUP(Language,LanguageChoice,40,FALSE)</f>
        <v>Town + Postcode</v>
      </c>
      <c r="K26" s="404"/>
      <c r="L26" s="406"/>
      <c r="M26" s="231"/>
      <c r="N26" s="207"/>
      <c r="O26" s="254"/>
    </row>
    <row r="27" spans="2:15" ht="14.25" customHeight="1">
      <c r="B27" s="224"/>
      <c r="C27" s="224"/>
      <c r="D27" s="347" t="str">
        <f>HLOOKUP(Language,LanguageChoice,9,FALSE)</f>
        <v>Contact for Certificate queries</v>
      </c>
      <c r="E27" s="348"/>
      <c r="F27" s="349"/>
      <c r="G27" s="251"/>
      <c r="H27" s="250"/>
      <c r="I27" s="225"/>
      <c r="J27" s="225" t="str">
        <f>HLOOKUP(Language,LanguageChoice,10,FALSE)</f>
        <v>Country</v>
      </c>
      <c r="K27" s="415"/>
      <c r="L27" s="416"/>
      <c r="M27" s="416"/>
      <c r="N27" s="417"/>
      <c r="O27" s="254"/>
    </row>
    <row r="28" spans="2:15" ht="14.25" customHeight="1" thickBot="1">
      <c r="B28" s="223"/>
      <c r="C28" s="223"/>
      <c r="D28" s="350"/>
      <c r="E28" s="351"/>
      <c r="F28" s="352"/>
      <c r="G28" s="246"/>
      <c r="H28" s="250"/>
      <c r="I28" s="213"/>
      <c r="J28" s="213"/>
      <c r="K28" s="213"/>
      <c r="L28" s="213"/>
      <c r="M28" s="213"/>
      <c r="N28" s="213"/>
      <c r="O28" s="254"/>
    </row>
    <row r="29" spans="2:15" ht="14.25" customHeight="1" thickBot="1">
      <c r="B29" s="361" t="str">
        <f>HLOOKUP(Language,LanguageChoice,27,FALSE)</f>
        <v>Name</v>
      </c>
      <c r="C29" s="362"/>
      <c r="D29" s="358"/>
      <c r="E29" s="359"/>
      <c r="F29" s="360"/>
      <c r="G29" s="356" t="s">
        <v>783</v>
      </c>
      <c r="H29" s="357"/>
      <c r="I29" s="214"/>
      <c r="J29" s="214"/>
      <c r="K29" s="338" t="str">
        <f>HLOOKUP(Language,LanguageChoice,44,FALSE)</f>
        <v>Distributor</v>
      </c>
      <c r="L29" s="339"/>
      <c r="M29" s="339"/>
      <c r="N29" s="340"/>
      <c r="O29" s="247"/>
    </row>
    <row r="30" spans="2:15" ht="14.25" customHeight="1">
      <c r="B30" s="361" t="str">
        <f>HLOOKUP(Language,LanguageChoice,18,FALSE)</f>
        <v>Email</v>
      </c>
      <c r="C30" s="362"/>
      <c r="D30" s="358"/>
      <c r="E30" s="359"/>
      <c r="F30" s="360"/>
      <c r="G30" s="356" t="s">
        <v>783</v>
      </c>
      <c r="H30" s="357"/>
      <c r="I30" s="225"/>
      <c r="J30" s="225" t="str">
        <f>HLOOKUP(Language,LanguageChoice,45,FALSE)</f>
        <v>Distributor Name</v>
      </c>
      <c r="K30" s="404"/>
      <c r="L30" s="405"/>
      <c r="M30" s="405"/>
      <c r="N30" s="406"/>
      <c r="O30" s="247"/>
    </row>
    <row r="31" spans="2:15" ht="14.25" customHeight="1" thickBot="1">
      <c r="B31" s="361" t="str">
        <f>HLOOKUP(Language,LanguageChoice,82,FALSE)</f>
        <v>Telephone Number</v>
      </c>
      <c r="C31" s="362"/>
      <c r="D31" s="358"/>
      <c r="E31" s="359"/>
      <c r="F31" s="360"/>
      <c r="G31" s="356" t="s">
        <v>783</v>
      </c>
      <c r="H31" s="357"/>
      <c r="I31" s="213"/>
      <c r="J31" s="213"/>
      <c r="K31" s="213"/>
      <c r="L31" s="213"/>
      <c r="M31" s="213"/>
      <c r="N31" s="213"/>
      <c r="O31" s="247"/>
    </row>
    <row r="32" spans="2:15" ht="14.25" customHeight="1" thickBot="1">
      <c r="B32" s="223"/>
      <c r="C32" s="223"/>
      <c r="D32" s="6"/>
      <c r="E32" s="6"/>
      <c r="F32" s="6"/>
      <c r="G32" s="1"/>
      <c r="H32" s="85"/>
      <c r="I32" s="338" t="str">
        <f>HLOOKUP(Language,LanguageChoice,6,FALSE)</f>
        <v>End-user contact details</v>
      </c>
      <c r="J32" s="339"/>
      <c r="K32" s="339"/>
      <c r="L32" s="339"/>
      <c r="M32" s="339"/>
      <c r="N32" s="340"/>
      <c r="O32" s="247"/>
    </row>
    <row r="33" spans="2:16" ht="14.25" customHeight="1">
      <c r="B33" s="361" t="str">
        <f>HLOOKUP(Language,LanguageChoice,46,FALSE)</f>
        <v>Additional Information</v>
      </c>
      <c r="C33" s="362"/>
      <c r="D33" s="370"/>
      <c r="E33" s="371"/>
      <c r="F33" s="372"/>
      <c r="G33" s="59"/>
      <c r="H33" s="7"/>
      <c r="I33" s="236"/>
      <c r="J33" s="225" t="str">
        <f>HLOOKUP(Language,LanguageChoice,27,FALSE)</f>
        <v>Name</v>
      </c>
      <c r="K33" s="363"/>
      <c r="L33" s="363"/>
      <c r="M33" s="363"/>
      <c r="N33" s="363"/>
      <c r="O33" s="252" t="s">
        <v>783</v>
      </c>
    </row>
    <row r="34" spans="2:16" ht="14.25" customHeight="1">
      <c r="B34" s="6"/>
      <c r="C34" s="6"/>
      <c r="D34" s="373"/>
      <c r="E34" s="374"/>
      <c r="F34" s="375"/>
      <c r="G34" s="59"/>
      <c r="H34" s="7"/>
      <c r="I34" s="236"/>
      <c r="J34" s="225" t="str">
        <f>HLOOKUP(Language,LanguageChoice,8,FALSE)</f>
        <v>Company Name</v>
      </c>
      <c r="K34" s="363"/>
      <c r="L34" s="363"/>
      <c r="M34" s="363"/>
      <c r="N34" s="363"/>
      <c r="O34" s="252" t="s">
        <v>783</v>
      </c>
    </row>
    <row r="35" spans="2:16" ht="14.25" customHeight="1">
      <c r="B35" s="6"/>
      <c r="C35" s="6"/>
      <c r="D35" s="373"/>
      <c r="E35" s="374"/>
      <c r="F35" s="375"/>
      <c r="G35" s="59"/>
      <c r="H35" s="7"/>
      <c r="I35" s="237"/>
      <c r="J35" s="225" t="str">
        <f>HLOOKUP(Language,LanguageChoice,5,FALSE)</f>
        <v>Address Street + Nr.</v>
      </c>
      <c r="K35" s="363"/>
      <c r="L35" s="363"/>
      <c r="M35" s="235"/>
      <c r="N35" s="233"/>
      <c r="O35" s="252" t="s">
        <v>783</v>
      </c>
    </row>
    <row r="36" spans="2:16" ht="14.25" customHeight="1">
      <c r="C36" s="7"/>
      <c r="D36" s="373"/>
      <c r="E36" s="374"/>
      <c r="F36" s="375"/>
      <c r="G36" s="59"/>
      <c r="H36" s="7"/>
      <c r="I36" s="237"/>
      <c r="J36" s="225" t="str">
        <f>HLOOKUP(Language,LanguageChoice,3,FALSE)</f>
        <v>Address 1</v>
      </c>
      <c r="K36" s="363"/>
      <c r="L36" s="363"/>
      <c r="M36" s="363"/>
      <c r="N36" s="363"/>
      <c r="O36" s="117"/>
    </row>
    <row r="37" spans="2:16" ht="14.25" customHeight="1">
      <c r="D37" s="373"/>
      <c r="E37" s="374"/>
      <c r="F37" s="375"/>
      <c r="G37" s="59"/>
      <c r="H37" s="7"/>
      <c r="I37" s="237"/>
      <c r="J37" s="225" t="str">
        <f>HLOOKUP(Language,LanguageChoice,18,FALSE)</f>
        <v>Email</v>
      </c>
      <c r="K37" s="363"/>
      <c r="L37" s="363"/>
      <c r="M37" s="363"/>
      <c r="N37" s="363"/>
      <c r="O37" s="256" t="s">
        <v>783</v>
      </c>
    </row>
    <row r="38" spans="2:16" ht="14.25" customHeight="1">
      <c r="C38" s="4"/>
      <c r="D38" s="376"/>
      <c r="E38" s="377"/>
      <c r="F38" s="378"/>
      <c r="G38" s="59"/>
      <c r="H38" s="7"/>
      <c r="I38" s="237"/>
      <c r="J38" s="225" t="str">
        <f>HLOOKUP(Language,LanguageChoice,40,FALSE)</f>
        <v>Town + Postcode</v>
      </c>
      <c r="K38" s="363"/>
      <c r="L38" s="363"/>
      <c r="M38" s="235"/>
      <c r="N38" s="234"/>
      <c r="O38" s="252" t="s">
        <v>783</v>
      </c>
    </row>
    <row r="39" spans="2:16" ht="14.25" customHeight="1">
      <c r="C39" s="4"/>
      <c r="D39" s="4"/>
      <c r="E39" s="4"/>
      <c r="F39" s="4"/>
      <c r="G39" s="59"/>
      <c r="H39" s="7"/>
      <c r="I39" s="237"/>
      <c r="J39" s="225" t="str">
        <f>HLOOKUP(Language,LanguageChoice,10,FALSE)</f>
        <v>Country</v>
      </c>
      <c r="K39" s="364"/>
      <c r="L39" s="364"/>
      <c r="M39" s="364"/>
      <c r="N39" s="364"/>
      <c r="O39" s="252" t="s">
        <v>783</v>
      </c>
    </row>
    <row r="40" spans="2:16" ht="14.25" customHeight="1">
      <c r="B40" s="8"/>
      <c r="C40" s="353"/>
      <c r="D40" s="354"/>
      <c r="E40" s="355"/>
      <c r="F40" s="355"/>
      <c r="G40" s="59"/>
      <c r="H40" s="7"/>
    </row>
    <row r="41" spans="2:16" ht="14.25" customHeight="1">
      <c r="B41" s="274" t="s">
        <v>1835</v>
      </c>
      <c r="C41" s="241" t="s">
        <v>1874</v>
      </c>
      <c r="D41" s="241"/>
      <c r="E41" s="241"/>
      <c r="F41" s="241"/>
      <c r="G41" s="241"/>
      <c r="H41" s="241"/>
      <c r="I41" s="241"/>
      <c r="J41" s="241"/>
      <c r="K41" s="241"/>
      <c r="L41" s="241"/>
      <c r="M41" s="241"/>
      <c r="N41" s="242"/>
      <c r="O41" s="274" t="s">
        <v>1835</v>
      </c>
    </row>
    <row r="42" spans="2:16" ht="14.25" customHeight="1">
      <c r="B42" s="274"/>
      <c r="C42" s="241" t="s">
        <v>1834</v>
      </c>
      <c r="E42" s="241"/>
      <c r="F42" s="241"/>
      <c r="G42" s="241"/>
      <c r="H42" s="241"/>
      <c r="I42" s="241"/>
      <c r="J42" s="241"/>
      <c r="K42" s="241"/>
      <c r="L42" s="241"/>
      <c r="M42" s="241"/>
      <c r="N42" s="242"/>
      <c r="O42" s="274"/>
      <c r="P42" s="70"/>
    </row>
    <row r="43" spans="2:16" ht="14.25" customHeight="1">
      <c r="C43" s="4"/>
      <c r="D43" s="4"/>
      <c r="E43" s="4"/>
      <c r="F43" s="4"/>
      <c r="G43" s="368"/>
      <c r="H43" s="369"/>
      <c r="I43" s="4"/>
      <c r="J43" s="4"/>
      <c r="K43" s="4"/>
      <c r="L43" s="4"/>
      <c r="M43" s="4"/>
      <c r="N43" s="4"/>
      <c r="O43" s="4"/>
    </row>
    <row r="44" spans="2:16" ht="24.75" customHeight="1">
      <c r="C44" s="4"/>
      <c r="D44" s="4"/>
      <c r="E44" s="4"/>
      <c r="F44" s="4"/>
      <c r="G44" s="368"/>
      <c r="H44" s="369"/>
      <c r="I44" s="4"/>
      <c r="J44" s="4"/>
      <c r="K44" s="4"/>
      <c r="L44" s="4"/>
      <c r="M44" s="4"/>
      <c r="N44" s="4"/>
      <c r="O44" s="4"/>
    </row>
    <row r="45" spans="2:16" ht="14.25" customHeight="1">
      <c r="G45" s="4"/>
      <c r="H45" s="4"/>
      <c r="I45" s="4"/>
      <c r="J45" s="4"/>
      <c r="K45" s="4"/>
      <c r="L45" s="4"/>
      <c r="M45" s="4"/>
      <c r="N45" s="4"/>
      <c r="O45" s="4"/>
    </row>
    <row r="46" spans="2:16" ht="14.25" customHeight="1">
      <c r="H46" s="4"/>
      <c r="I46" s="4"/>
      <c r="J46" s="4"/>
      <c r="K46" s="4"/>
      <c r="L46" s="4"/>
      <c r="M46" s="4"/>
      <c r="N46" s="4"/>
      <c r="O46" s="4"/>
    </row>
    <row r="47" spans="2:16" ht="14.25" customHeight="1">
      <c r="O47" s="4"/>
    </row>
    <row r="48" spans="2:16" ht="14.25" customHeight="1">
      <c r="O48" s="4"/>
    </row>
    <row r="49" spans="15:15" ht="14.25" customHeight="1">
      <c r="O49" s="4"/>
    </row>
    <row r="50" spans="15:15" ht="14.25" customHeight="1">
      <c r="O50" s="4"/>
    </row>
    <row r="51" spans="15:15" ht="14.25" customHeight="1">
      <c r="O51" s="4"/>
    </row>
    <row r="52" spans="15:15" ht="14.25" customHeight="1">
      <c r="O52" s="4"/>
    </row>
    <row r="53" spans="15:15" ht="14.25" customHeight="1">
      <c r="O53" s="4"/>
    </row>
  </sheetData>
  <sheetProtection algorithmName="SHA-512" hashValue="WnqUYyLNF9hOMfLVVxvA/BzppBF0nBxNcdVMQpcy3u/iusx6z7gwVu7q8Sts46Z6zRUA7oHWQ1ydjKaRbySong==" saltValue="dsHRPYOiP5P6d3MYIi60dw==" spinCount="100000" sheet="1" objects="1" scenarios="1" selectLockedCells="1"/>
  <mergeCells count="87">
    <mergeCell ref="K37:N37"/>
    <mergeCell ref="B17:C17"/>
    <mergeCell ref="K10:N10"/>
    <mergeCell ref="K15:N15"/>
    <mergeCell ref="K22:N22"/>
    <mergeCell ref="K23:L23"/>
    <mergeCell ref="K25:N25"/>
    <mergeCell ref="I32:N32"/>
    <mergeCell ref="K18:N18"/>
    <mergeCell ref="K14:L14"/>
    <mergeCell ref="K19:N19"/>
    <mergeCell ref="K17:N17"/>
    <mergeCell ref="K29:N29"/>
    <mergeCell ref="K30:N30"/>
    <mergeCell ref="K26:L26"/>
    <mergeCell ref="K27:N27"/>
    <mergeCell ref="K2:N2"/>
    <mergeCell ref="B6:C8"/>
    <mergeCell ref="K24:N24"/>
    <mergeCell ref="K13:N13"/>
    <mergeCell ref="K12:N12"/>
    <mergeCell ref="B14:C14"/>
    <mergeCell ref="B16:C16"/>
    <mergeCell ref="L5:N5"/>
    <mergeCell ref="B9:C9"/>
    <mergeCell ref="D23:F23"/>
    <mergeCell ref="B13:C13"/>
    <mergeCell ref="D9:F9"/>
    <mergeCell ref="D10:F10"/>
    <mergeCell ref="I21:N21"/>
    <mergeCell ref="G18:H18"/>
    <mergeCell ref="B10:C10"/>
    <mergeCell ref="L3:N3"/>
    <mergeCell ref="L4:N4"/>
    <mergeCell ref="B15:C15"/>
    <mergeCell ref="D16:F16"/>
    <mergeCell ref="G14:H14"/>
    <mergeCell ref="G15:H15"/>
    <mergeCell ref="G9:H9"/>
    <mergeCell ref="D13:F13"/>
    <mergeCell ref="D15:F15"/>
    <mergeCell ref="K7:N8"/>
    <mergeCell ref="K9:N9"/>
    <mergeCell ref="K11:L11"/>
    <mergeCell ref="D7:F8"/>
    <mergeCell ref="D12:F12"/>
    <mergeCell ref="G10:H10"/>
    <mergeCell ref="G13:H13"/>
    <mergeCell ref="G19:H19"/>
    <mergeCell ref="B41:B42"/>
    <mergeCell ref="D2:I5"/>
    <mergeCell ref="B18:C18"/>
    <mergeCell ref="E20:F20"/>
    <mergeCell ref="D21:F21"/>
    <mergeCell ref="G20:H20"/>
    <mergeCell ref="G24:H24"/>
    <mergeCell ref="B20:C20"/>
    <mergeCell ref="B21:C21"/>
    <mergeCell ref="G21:H21"/>
    <mergeCell ref="B24:C24"/>
    <mergeCell ref="B19:C19"/>
    <mergeCell ref="D18:F18"/>
    <mergeCell ref="E19:F19"/>
    <mergeCell ref="G17:H17"/>
    <mergeCell ref="D24:F24"/>
    <mergeCell ref="G43:H43"/>
    <mergeCell ref="G44:H44"/>
    <mergeCell ref="B33:C33"/>
    <mergeCell ref="D30:F30"/>
    <mergeCell ref="D31:F31"/>
    <mergeCell ref="D33:F38"/>
    <mergeCell ref="O41:O42"/>
    <mergeCell ref="D27:F28"/>
    <mergeCell ref="C40:F40"/>
    <mergeCell ref="G29:H29"/>
    <mergeCell ref="G30:H30"/>
    <mergeCell ref="G31:H31"/>
    <mergeCell ref="D29:F29"/>
    <mergeCell ref="B31:C31"/>
    <mergeCell ref="B30:C30"/>
    <mergeCell ref="B29:C29"/>
    <mergeCell ref="K35:L35"/>
    <mergeCell ref="K36:N36"/>
    <mergeCell ref="K39:N39"/>
    <mergeCell ref="K33:N33"/>
    <mergeCell ref="K34:N34"/>
    <mergeCell ref="K38:L38"/>
  </mergeCells>
  <phoneticPr fontId="10" type="noConversion"/>
  <dataValidations count="5">
    <dataValidation type="list" allowBlank="1" showInputMessage="1" showErrorMessage="1" sqref="D18:F18 K15:N15 K27:N27 K39:N39" xr:uid="{840B5737-E89F-4905-83AA-34F8626BE6F7}">
      <formula1>Countries</formula1>
    </dataValidation>
    <dataValidation errorStyle="information" operator="greaterThan" showErrorMessage="1" sqref="D30:D31" xr:uid="{A732B2F1-AFAE-4B6A-A527-A02CCAE2BED5}"/>
    <dataValidation type="list" allowBlank="1" showInputMessage="1" showErrorMessage="1" sqref="D10:F10" xr:uid="{D0772257-1C1D-4512-93E9-1C1F1C75D1C2}">
      <formula1>SectorOfActivity</formula1>
    </dataValidation>
    <dataValidation type="list" errorStyle="information" operator="greaterThan" showErrorMessage="1" sqref="D24:F24" xr:uid="{19C9B0F5-147F-4925-A218-A32F16438B30}">
      <formula1>AsBuilt</formula1>
    </dataValidation>
    <dataValidation type="date" operator="greaterThan" allowBlank="1" showInputMessage="1" showErrorMessage="1" error="dd/mm/yyyy" sqref="D19:D20" xr:uid="{0D57E777-830B-482F-AD33-AF32215C44F5}">
      <formula1>38172</formula1>
    </dataValidation>
  </dataValidation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9341D-9E0E-4EF5-918D-07141044F508}">
  <sheetPr>
    <tabColor indexed="43"/>
  </sheetPr>
  <dimension ref="A1:I42"/>
  <sheetViews>
    <sheetView showGridLines="0" showRowColHeaders="0" zoomScaleNormal="100" workbookViewId="0">
      <selection activeCell="C22" sqref="C22"/>
    </sheetView>
  </sheetViews>
  <sheetFormatPr defaultRowHeight="14.25" customHeight="1"/>
  <cols>
    <col min="1" max="1" width="4.81640625" customWidth="1"/>
    <col min="2" max="2" width="55.6328125" customWidth="1"/>
    <col min="3" max="3" width="33" customWidth="1"/>
    <col min="4" max="4" width="23.1796875" customWidth="1"/>
    <col min="5" max="5" width="2.08984375" customWidth="1"/>
    <col min="6" max="6" width="3.1796875" customWidth="1"/>
  </cols>
  <sheetData>
    <row r="1" spans="1:9" ht="14.25" customHeight="1" thickBot="1"/>
    <row r="2" spans="1:9" ht="14.25" customHeight="1" thickBot="1">
      <c r="A2" s="1"/>
      <c r="B2" s="1"/>
      <c r="C2" s="425" t="str">
        <f>HLOOKUP(Language,LanguageChoice,88,FALSE)</f>
        <v>Copper Installation Information</v>
      </c>
      <c r="D2" s="426"/>
      <c r="F2" s="421" t="str">
        <f>HLOOKUP(Language,LanguageChoice,91,FALSE)</f>
        <v>Legend</v>
      </c>
      <c r="G2" s="422"/>
      <c r="H2" s="423"/>
      <c r="I2" s="424"/>
    </row>
    <row r="3" spans="1:9" ht="14.25" customHeight="1" thickBot="1">
      <c r="A3" s="1"/>
      <c r="B3" s="1"/>
      <c r="C3" s="427"/>
      <c r="D3" s="428"/>
      <c r="E3" s="204"/>
      <c r="F3" s="161"/>
      <c r="G3" s="429" t="str">
        <f>HLOOKUP(Language,LanguageChoice,89,FALSE)</f>
        <v>Please select from list</v>
      </c>
      <c r="H3" s="430"/>
      <c r="I3" s="431"/>
    </row>
    <row r="4" spans="1:9" ht="14.25" customHeight="1" thickBot="1">
      <c r="A4" s="1"/>
      <c r="B4" s="1"/>
      <c r="C4" s="432" t="str">
        <f>IF( Language="Русский",System!$B$106,IF(Language = "中国的",System!B$106,IF(Language="대한민국",System!$B$106,"")))</f>
        <v/>
      </c>
      <c r="D4" s="432"/>
      <c r="F4" s="72"/>
      <c r="G4" s="463" t="str">
        <f>HLOOKUP(Language,LanguageChoice,90,FALSE)</f>
        <v>Additional information</v>
      </c>
      <c r="H4" s="464"/>
      <c r="I4" s="465"/>
    </row>
    <row r="5" spans="1:9" ht="15.75" customHeight="1" thickBot="1">
      <c r="A5" s="1"/>
      <c r="B5" s="1"/>
      <c r="C5" s="445" t="str">
        <f>HLOOKUP(Language,LanguageChoice,114,FALSE)</f>
        <v>Please use ONE submission form per type of media and per channel configuration !!!</v>
      </c>
      <c r="D5" s="446"/>
      <c r="E5" s="84"/>
      <c r="F5" s="272" t="s">
        <v>783</v>
      </c>
      <c r="G5" s="466" t="str">
        <f>HLOOKUP(Language,LanguageChoice,92,FALSE)</f>
        <v>Mandatory Field</v>
      </c>
      <c r="H5" s="467"/>
      <c r="I5" s="468"/>
    </row>
    <row r="6" spans="1:9" ht="14.25" customHeight="1" thickBot="1">
      <c r="A6" s="1"/>
      <c r="C6" s="447"/>
      <c r="D6" s="448"/>
      <c r="F6" s="208" t="s">
        <v>1873</v>
      </c>
    </row>
    <row r="7" spans="1:9" ht="14.25" customHeight="1" thickBot="1">
      <c r="A7" s="1"/>
      <c r="C7" s="449"/>
      <c r="D7" s="450"/>
      <c r="F7" s="433" t="s">
        <v>1627</v>
      </c>
      <c r="G7" s="434"/>
      <c r="H7" s="434"/>
      <c r="I7" s="435"/>
    </row>
    <row r="8" spans="1:9" ht="14.25" customHeight="1">
      <c r="A8" s="1"/>
      <c r="C8" s="9"/>
      <c r="D8" s="1" t="str">
        <f>HLOOKUP(Language,LanguageChoice,68,FALSE)</f>
        <v>Other</v>
      </c>
      <c r="F8" s="436"/>
      <c r="G8" s="437"/>
      <c r="H8" s="437"/>
      <c r="I8" s="438"/>
    </row>
    <row r="9" spans="1:9" ht="14.25" customHeight="1">
      <c r="A9" s="1"/>
      <c r="B9" s="227" t="str">
        <f>HLOOKUP(Language,LanguageChoice,41,FALSE)</f>
        <v>Warranty Module Required</v>
      </c>
      <c r="C9" s="11"/>
      <c r="D9" s="12"/>
      <c r="E9" s="245" t="s">
        <v>783</v>
      </c>
      <c r="F9" s="439"/>
      <c r="G9" s="440"/>
      <c r="H9" s="440"/>
      <c r="I9" s="441"/>
    </row>
    <row r="10" spans="1:9" ht="14.25" customHeight="1">
      <c r="A10" s="1"/>
      <c r="B10" s="226" t="str">
        <f>HLOOKUP(Language,LanguageChoice,67,FALSE)</f>
        <v>2, 3 or 4 Connector Channel configuration</v>
      </c>
      <c r="C10" s="13"/>
      <c r="D10" s="12"/>
      <c r="E10" s="245" t="s">
        <v>783</v>
      </c>
      <c r="F10" s="439"/>
      <c r="G10" s="440"/>
      <c r="H10" s="440"/>
      <c r="I10" s="441"/>
    </row>
    <row r="11" spans="1:9" ht="14.25" customHeight="1">
      <c r="A11" s="1"/>
      <c r="B11" s="227" t="str">
        <f>HLOOKUP(Language,LanguageChoice,28,FALSE)</f>
        <v>Number of Links Installed</v>
      </c>
      <c r="C11" s="14"/>
      <c r="D11" s="273" t="s">
        <v>783</v>
      </c>
      <c r="E11" s="258"/>
      <c r="F11" s="439"/>
      <c r="G11" s="440"/>
      <c r="H11" s="440"/>
      <c r="I11" s="441"/>
    </row>
    <row r="12" spans="1:9" ht="19.5" customHeight="1" thickBot="1">
      <c r="A12" s="1"/>
      <c r="B12" s="246"/>
      <c r="C12" s="246" t="str">
        <f>IF(LEFT(C10,5)= "Cross", HLOOKUP(Language,LanguageChoice,100,FALSE),"")</f>
        <v/>
      </c>
      <c r="D12" s="273"/>
      <c r="E12" s="258"/>
      <c r="F12" s="442"/>
      <c r="G12" s="443"/>
      <c r="H12" s="443"/>
      <c r="I12" s="444"/>
    </row>
    <row r="13" spans="1:9" ht="14.25" customHeight="1" thickBot="1">
      <c r="A13" s="1"/>
      <c r="B13" s="1"/>
      <c r="C13" s="408" t="str">
        <f>HLOOKUP(Language,LanguageChoice,57,FALSE)</f>
        <v>Cable</v>
      </c>
      <c r="D13" s="410"/>
      <c r="E13" s="117"/>
      <c r="F13" s="433" t="s">
        <v>1628</v>
      </c>
      <c r="G13" s="434"/>
      <c r="H13" s="434"/>
      <c r="I13" s="435"/>
    </row>
    <row r="14" spans="1:9" ht="14.25" customHeight="1">
      <c r="A14" s="1"/>
      <c r="B14" s="227" t="str">
        <f>HLOOKUP(Language,LanguageChoice,50,FALSE)</f>
        <v>Cable Brand</v>
      </c>
      <c r="C14" s="15"/>
      <c r="D14" s="12"/>
      <c r="E14" s="245" t="s">
        <v>783</v>
      </c>
      <c r="F14" s="436"/>
      <c r="G14" s="437"/>
      <c r="H14" s="437"/>
      <c r="I14" s="438"/>
    </row>
    <row r="15" spans="1:9" ht="14.25" customHeight="1">
      <c r="A15" s="1"/>
      <c r="B15" s="227" t="str">
        <f>HLOOKUP(Language,LanguageChoice,51,FALSE)</f>
        <v>Cable Type</v>
      </c>
      <c r="C15" s="15"/>
      <c r="D15" s="12"/>
      <c r="E15" s="245" t="s">
        <v>783</v>
      </c>
      <c r="F15" s="439"/>
      <c r="G15" s="440"/>
      <c r="H15" s="440"/>
      <c r="I15" s="441"/>
    </row>
    <row r="16" spans="1:9" ht="14.25" customHeight="1" thickBot="1">
      <c r="A16" s="1"/>
      <c r="B16" s="1"/>
      <c r="C16" s="1" t="str">
        <f>IF(LEFT(C14,5)= "Essen", HLOOKUP(Language,LanguageChoice,120,FALSE),"")</f>
        <v/>
      </c>
      <c r="D16" s="9"/>
      <c r="E16" s="117"/>
      <c r="F16" s="439"/>
      <c r="G16" s="440"/>
      <c r="H16" s="440"/>
      <c r="I16" s="441"/>
    </row>
    <row r="17" spans="1:9" ht="14.25" customHeight="1" thickBot="1">
      <c r="A17" s="1"/>
      <c r="B17" s="1"/>
      <c r="C17" s="408" t="str">
        <f>HLOOKUP(Language,LanguageChoice,58,FALSE)</f>
        <v>Connectivity at Patch Panel side</v>
      </c>
      <c r="D17" s="410"/>
      <c r="E17" s="117"/>
      <c r="F17" s="439"/>
      <c r="G17" s="440"/>
      <c r="H17" s="440"/>
      <c r="I17" s="441"/>
    </row>
    <row r="18" spans="1:9" ht="14.25" customHeight="1" thickBot="1">
      <c r="A18" s="1"/>
      <c r="B18" s="227" t="str">
        <f>HLOOKUP(Language,LanguageChoice,52,FALSE)</f>
        <v>Connectivity Brand</v>
      </c>
      <c r="C18" s="15"/>
      <c r="D18" s="12"/>
      <c r="E18" s="245" t="s">
        <v>783</v>
      </c>
      <c r="F18" s="442"/>
      <c r="G18" s="443"/>
      <c r="H18" s="443"/>
      <c r="I18" s="444"/>
    </row>
    <row r="19" spans="1:9" ht="14.25" customHeight="1" thickBot="1">
      <c r="A19" s="1"/>
      <c r="B19" s="227" t="str">
        <f>HLOOKUP(Language,LanguageChoice,53,FALSE)</f>
        <v>Connectivity Type</v>
      </c>
      <c r="C19" s="15"/>
      <c r="D19" s="12"/>
      <c r="E19" s="245" t="s">
        <v>783</v>
      </c>
      <c r="F19" s="433" t="s">
        <v>1863</v>
      </c>
      <c r="G19" s="434"/>
      <c r="H19" s="434"/>
      <c r="I19" s="435"/>
    </row>
    <row r="20" spans="1:9" ht="14.25" customHeight="1" thickBot="1">
      <c r="A20" s="1"/>
      <c r="B20" s="1"/>
      <c r="C20" s="9"/>
      <c r="D20" s="9"/>
      <c r="E20" s="117"/>
      <c r="F20" s="451"/>
      <c r="G20" s="452"/>
      <c r="H20" s="452"/>
      <c r="I20" s="453"/>
    </row>
    <row r="21" spans="1:9" ht="14.25" customHeight="1" thickBot="1">
      <c r="A21" s="1"/>
      <c r="B21" s="1"/>
      <c r="C21" s="408" t="str">
        <f>HLOOKUP(Language,LanguageChoice,59,FALSE)</f>
        <v>Connectivity at Telecom Outlet/Patch Panel/Modular Plug side</v>
      </c>
      <c r="D21" s="410"/>
      <c r="E21" s="117"/>
      <c r="F21" s="454"/>
      <c r="G21" s="455"/>
      <c r="H21" s="455"/>
      <c r="I21" s="456"/>
    </row>
    <row r="22" spans="1:9" ht="14.25" customHeight="1">
      <c r="A22" s="1"/>
      <c r="B22" s="227" t="str">
        <f>HLOOKUP(Language,LanguageChoice,52,FALSE)</f>
        <v>Connectivity Brand</v>
      </c>
      <c r="C22" s="15"/>
      <c r="D22" s="12"/>
      <c r="E22" s="245" t="s">
        <v>783</v>
      </c>
      <c r="F22" s="454"/>
      <c r="G22" s="455"/>
      <c r="H22" s="455"/>
      <c r="I22" s="456"/>
    </row>
    <row r="23" spans="1:9" ht="14.25" customHeight="1">
      <c r="A23" s="1"/>
      <c r="B23" s="227" t="str">
        <f>HLOOKUP(Language,LanguageChoice,53,FALSE)</f>
        <v>Connectivity Type</v>
      </c>
      <c r="C23" s="15"/>
      <c r="D23" s="12"/>
      <c r="E23" s="245" t="s">
        <v>783</v>
      </c>
      <c r="F23" s="454"/>
      <c r="G23" s="455"/>
      <c r="H23" s="455"/>
      <c r="I23" s="456"/>
    </row>
    <row r="24" spans="1:9" ht="14.25" customHeight="1" thickBot="1">
      <c r="A24" s="1"/>
      <c r="B24" s="1"/>
      <c r="C24" s="9"/>
      <c r="D24" s="9"/>
      <c r="E24" s="117"/>
      <c r="F24" s="457"/>
      <c r="G24" s="458"/>
      <c r="H24" s="458"/>
      <c r="I24" s="459"/>
    </row>
    <row r="25" spans="1:9" ht="14.25" customHeight="1" thickBot="1">
      <c r="A25" s="1"/>
      <c r="B25" s="1"/>
      <c r="C25" s="408" t="str">
        <f>HLOOKUP(Language,LanguageChoice,60,FALSE)</f>
        <v>Connectivity at Consolidation Point side</v>
      </c>
      <c r="D25" s="410"/>
      <c r="E25" s="248"/>
      <c r="F25" s="460" t="s">
        <v>1629</v>
      </c>
      <c r="G25" s="461"/>
      <c r="H25" s="461"/>
      <c r="I25" s="462"/>
    </row>
    <row r="26" spans="1:9" ht="14.25" customHeight="1">
      <c r="A26" s="1"/>
      <c r="B26" s="227" t="str">
        <f>HLOOKUP(Language,LanguageChoice,56,FALSE)</f>
        <v>Single-ended Patchcord Type</v>
      </c>
      <c r="C26" s="15"/>
      <c r="D26" s="12"/>
      <c r="E26" s="259" t="str">
        <f>IF(ISNUMBER(SEARCH("Consolidation",$C$10)),"#", "")</f>
        <v/>
      </c>
      <c r="F26" s="260"/>
      <c r="G26" s="261"/>
      <c r="H26" s="261"/>
      <c r="I26" s="262"/>
    </row>
    <row r="27" spans="1:9" ht="14.25" customHeight="1">
      <c r="A27" s="1"/>
      <c r="B27" s="227" t="str">
        <f>HLOOKUP(Language,LanguageChoice,52,FALSE)</f>
        <v>Connectivity Brand</v>
      </c>
      <c r="C27" s="15"/>
      <c r="D27" s="12"/>
      <c r="E27" s="259" t="str">
        <f>IF(ISNUMBER(SEARCH("Consolidation",$C$10)),"#", "")</f>
        <v/>
      </c>
      <c r="F27" s="263"/>
      <c r="G27" s="156"/>
      <c r="H27" s="156"/>
      <c r="I27" s="264"/>
    </row>
    <row r="28" spans="1:9" ht="14.25" customHeight="1">
      <c r="A28" s="1"/>
      <c r="B28" s="227" t="str">
        <f>HLOOKUP(Language,LanguageChoice,53,FALSE)</f>
        <v>Connectivity Type</v>
      </c>
      <c r="C28" s="15"/>
      <c r="D28" s="12"/>
      <c r="E28" s="259" t="str">
        <f>IF(ISNUMBER(SEARCH("Consolidation",$C$10)),"#", "")</f>
        <v/>
      </c>
      <c r="F28" s="439"/>
      <c r="G28" s="440"/>
      <c r="H28" s="440"/>
      <c r="I28" s="441"/>
    </row>
    <row r="29" spans="1:9" ht="14.25" customHeight="1" thickBot="1">
      <c r="A29" s="1"/>
      <c r="B29" s="1"/>
      <c r="C29" s="9"/>
      <c r="D29" s="9"/>
      <c r="E29" s="117"/>
      <c r="F29" s="268"/>
      <c r="I29" s="143"/>
    </row>
    <row r="30" spans="1:9" ht="14.25" customHeight="1" thickBot="1">
      <c r="A30" s="1"/>
      <c r="B30" s="1"/>
      <c r="C30" s="408" t="str">
        <f>HLOOKUP(Language,LanguageChoice,61,FALSE)</f>
        <v>Connectivity at Cross-connect panel (Service Presentation panel)</v>
      </c>
      <c r="D30" s="410"/>
      <c r="E30" s="248"/>
      <c r="F30" s="265"/>
      <c r="G30" s="266"/>
      <c r="H30" s="266"/>
      <c r="I30" s="267"/>
    </row>
    <row r="31" spans="1:9" ht="14.25" customHeight="1" thickBot="1">
      <c r="A31" s="1"/>
      <c r="B31" s="227" t="str">
        <f>HLOOKUP(Language,LanguageChoice,56,FALSE)</f>
        <v>Single-ended Patchcord Type</v>
      </c>
      <c r="C31" s="15"/>
      <c r="D31" s="12"/>
      <c r="E31" s="259" t="str">
        <f>IF(ISNUMBER(SEARCH("Crossconnect",$C$10)),"#", "")</f>
        <v/>
      </c>
      <c r="F31" s="433" t="s">
        <v>1630</v>
      </c>
      <c r="G31" s="434"/>
      <c r="H31" s="434"/>
      <c r="I31" s="435"/>
    </row>
    <row r="32" spans="1:9" ht="14.25" customHeight="1">
      <c r="A32" s="1"/>
      <c r="B32" s="227" t="str">
        <f>HLOOKUP(Language,LanguageChoice,52,FALSE)</f>
        <v>Connectivity Brand</v>
      </c>
      <c r="C32" s="15"/>
      <c r="D32" s="12"/>
      <c r="E32" s="259" t="str">
        <f>IF(ISNUMBER(SEARCH("Crossconnect",$C$10)),"#", "")</f>
        <v/>
      </c>
      <c r="F32" s="436"/>
      <c r="G32" s="437"/>
      <c r="H32" s="437"/>
      <c r="I32" s="438"/>
    </row>
    <row r="33" spans="1:9" ht="14.25" customHeight="1">
      <c r="A33" s="1"/>
      <c r="B33" s="227" t="str">
        <f>HLOOKUP(Language,LanguageChoice,53,FALSE)</f>
        <v>Connectivity Type</v>
      </c>
      <c r="C33" s="15"/>
      <c r="D33" s="12"/>
      <c r="E33" s="259" t="str">
        <f>IF(ISNUMBER(SEARCH("Crossconnect",$C$10)),"#", "")</f>
        <v/>
      </c>
      <c r="F33" s="439"/>
      <c r="G33" s="440"/>
      <c r="H33" s="440"/>
      <c r="I33" s="441"/>
    </row>
    <row r="34" spans="1:9" ht="14.25" customHeight="1" thickBot="1">
      <c r="A34" s="1"/>
      <c r="B34" s="1"/>
      <c r="C34" s="9"/>
      <c r="D34" s="9"/>
      <c r="E34" s="117"/>
      <c r="F34" s="439"/>
      <c r="G34" s="440"/>
      <c r="H34" s="440"/>
      <c r="I34" s="441"/>
    </row>
    <row r="35" spans="1:9" ht="14.25" customHeight="1" thickBot="1">
      <c r="A35" s="1"/>
      <c r="B35" s="1"/>
      <c r="C35" s="408" t="str">
        <f>HLOOKUP(Language,LanguageChoice,98,FALSE)</f>
        <v>Testing Information for Links</v>
      </c>
      <c r="D35" s="410"/>
      <c r="E35" s="117"/>
      <c r="F35" s="439"/>
      <c r="G35" s="440"/>
      <c r="H35" s="440"/>
      <c r="I35" s="441"/>
    </row>
    <row r="36" spans="1:9" ht="14.25" customHeight="1" thickBot="1">
      <c r="A36" s="1"/>
      <c r="B36" s="226" t="str">
        <f>HLOOKUP(Language,LanguageChoice,38,FALSE)</f>
        <v>Tester Type</v>
      </c>
      <c r="C36" s="15"/>
      <c r="D36" s="12"/>
      <c r="E36" s="245" t="s">
        <v>783</v>
      </c>
      <c r="F36" s="442"/>
      <c r="G36" s="443"/>
      <c r="H36" s="443"/>
      <c r="I36" s="444"/>
    </row>
    <row r="37" spans="1:9" ht="14.25" customHeight="1" thickBot="1">
      <c r="A37" s="1"/>
      <c r="B37" s="226" t="str">
        <f>HLOOKUP(Language,LanguageChoice,29,FALSE)</f>
        <v>Permanent Link or Channel</v>
      </c>
      <c r="C37" s="15"/>
      <c r="D37" s="12"/>
      <c r="E37" s="245" t="s">
        <v>783</v>
      </c>
      <c r="F37" s="433" t="s">
        <v>1631</v>
      </c>
      <c r="G37" s="434"/>
      <c r="H37" s="434"/>
      <c r="I37" s="435"/>
    </row>
    <row r="38" spans="1:9" ht="14.25" customHeight="1">
      <c r="A38" s="1"/>
      <c r="B38" s="226" t="str">
        <f>HLOOKUP(Language,LanguageChoice,37,FALSE)</f>
        <v>Test Patch Cord Length</v>
      </c>
      <c r="C38" s="15"/>
      <c r="D38" s="12"/>
      <c r="E38" s="259" t="str">
        <f>IF(ISNUMBER(SEARCH("Permanent",$C$37)),"", "#")</f>
        <v>#</v>
      </c>
      <c r="F38" s="436"/>
      <c r="G38" s="437"/>
      <c r="H38" s="437"/>
      <c r="I38" s="438"/>
    </row>
    <row r="39" spans="1:9" ht="14.25" customHeight="1">
      <c r="A39" s="1"/>
      <c r="B39" s="226" t="str">
        <f>HLOOKUP(Language,LanguageChoice,36,FALSE)</f>
        <v>Electronic Test File Type</v>
      </c>
      <c r="C39" s="15"/>
      <c r="D39" s="12"/>
      <c r="E39" s="245" t="s">
        <v>783</v>
      </c>
      <c r="F39" s="439"/>
      <c r="G39" s="440"/>
      <c r="H39" s="440"/>
      <c r="I39" s="441"/>
    </row>
    <row r="40" spans="1:9" ht="14.25" customHeight="1">
      <c r="B40" s="226" t="str">
        <f>HLOOKUP(Language,LanguageChoice,96,FALSE)</f>
        <v>Are the testers used within calibration period ?</v>
      </c>
      <c r="C40" s="15"/>
      <c r="D40" s="12"/>
      <c r="E40" s="245" t="s">
        <v>783</v>
      </c>
      <c r="F40" s="439"/>
      <c r="G40" s="440"/>
      <c r="H40" s="440"/>
      <c r="I40" s="441"/>
    </row>
    <row r="41" spans="1:9" ht="14.25" customHeight="1">
      <c r="F41" s="439"/>
      <c r="G41" s="440"/>
      <c r="H41" s="440"/>
      <c r="I41" s="441"/>
    </row>
    <row r="42" spans="1:9" ht="14.25" customHeight="1" thickBot="1">
      <c r="F42" s="442"/>
      <c r="G42" s="443"/>
      <c r="H42" s="443"/>
      <c r="I42" s="444"/>
    </row>
  </sheetData>
  <sheetProtection algorithmName="SHA-512" hashValue="TSUseSkC+SCfjtbF1T2EnWDFYw5JhonFW+3BcPUTvyoQHQjlqloZfpVn2zT4ftNRnH+EBO7GdhTHhBDJWfQdTw==" saltValue="CryNV7wF79L8e2T6EOcWWA==" spinCount="100000" sheet="1" objects="1" scenarios="1" selectLockedCells="1"/>
  <mergeCells count="25">
    <mergeCell ref="F38:I42"/>
    <mergeCell ref="G4:I4"/>
    <mergeCell ref="G5:I5"/>
    <mergeCell ref="F37:I37"/>
    <mergeCell ref="F19:I19"/>
    <mergeCell ref="F13:I13"/>
    <mergeCell ref="C30:D30"/>
    <mergeCell ref="C35:D35"/>
    <mergeCell ref="F28:I28"/>
    <mergeCell ref="F14:I18"/>
    <mergeCell ref="F31:I31"/>
    <mergeCell ref="F20:I24"/>
    <mergeCell ref="F25:I25"/>
    <mergeCell ref="F32:I36"/>
    <mergeCell ref="F2:I2"/>
    <mergeCell ref="C2:D3"/>
    <mergeCell ref="G3:I3"/>
    <mergeCell ref="C4:D4"/>
    <mergeCell ref="C25:D25"/>
    <mergeCell ref="C21:D21"/>
    <mergeCell ref="C13:D13"/>
    <mergeCell ref="F7:I7"/>
    <mergeCell ref="F8:I12"/>
    <mergeCell ref="C5:D7"/>
    <mergeCell ref="C17:D17"/>
  </mergeCells>
  <phoneticPr fontId="10" type="noConversion"/>
  <dataValidations count="15">
    <dataValidation type="list" allowBlank="1" showInputMessage="1" showErrorMessage="1" sqref="C38" xr:uid="{AF4A4121-D207-49B3-9C81-06DB87428AC8}">
      <formula1>IF(LEFT(MediaChoice,1)="1",CuTestPatchLength,NA)</formula1>
    </dataValidation>
    <dataValidation type="list" allowBlank="1" showInputMessage="1" showErrorMessage="1" sqref="C37" xr:uid="{C949749D-73A9-4519-A559-22D66B0050B0}">
      <formula1>IF(LEFT(MediaChoice,1)="1",CuPLorChannel,NA)</formula1>
    </dataValidation>
    <dataValidation type="list" allowBlank="1" showInputMessage="1" showErrorMessage="1" sqref="C33 C23 C28 C19" xr:uid="{68AE6DAD-11FE-416F-A420-1D852674862B}">
      <formula1>IF(LEFT(MediaChoice,1)="1",CuPatchType,NA)</formula1>
    </dataValidation>
    <dataValidation type="list" allowBlank="1" showInputMessage="1" showErrorMessage="1" sqref="C32 C27 C18" xr:uid="{B6A9F0A2-174F-4121-8DB3-72FFD732EFBB}">
      <formula1>IF(LEFT(MediaChoice,1)="1",CuPatchBrand,NA)</formula1>
    </dataValidation>
    <dataValidation type="list" allowBlank="1" showInputMessage="1" showErrorMessage="1" sqref="C31 C26" xr:uid="{E1C5D3F9-475A-4C33-A114-D093BDDCDFDB}">
      <formula1>IF(LEFT(MediaChoice,1)="1",CuSingleEndPatchcordType,NA)</formula1>
    </dataValidation>
    <dataValidation type="list" allowBlank="1" showInputMessage="1" showErrorMessage="1" sqref="C22 C14" xr:uid="{8C3621AB-B813-40FD-8D13-F2629AF244E7}">
      <formula1>IF(LEFT(MediaChoice,1)="1",CuCableBrand,NA)</formula1>
    </dataValidation>
    <dataValidation type="list" errorStyle="information" operator="greaterThan" showErrorMessage="1" sqref="C10" xr:uid="{6CA95446-FC06-4784-85CA-4424CAD18B0C}">
      <formula1>IF(LEFT(MediaChoice,1)="1",CuChannelConfiguration,NA)</formula1>
    </dataValidation>
    <dataValidation type="list" allowBlank="1" showInputMessage="1" showErrorMessage="1" sqref="C9" xr:uid="{73EC9FD4-664E-4FFE-8C38-1BFB665EA945}">
      <formula1>IF(LEFT(MediaChoice,1)="1",CuWarrantyModule,NA)</formula1>
    </dataValidation>
    <dataValidation type="whole" errorStyle="information" operator="greaterThan" showErrorMessage="1" sqref="C11:C12 C16" xr:uid="{A341FCC5-3E7C-4F6A-B239-6BAC65CCA741}">
      <formula1>0</formula1>
    </dataValidation>
    <dataValidation type="list" allowBlank="1" showInputMessage="1" showErrorMessage="1" sqref="C29 C24 C20" xr:uid="{866B85E7-458D-4807-8189-85AF4779DCE4}">
      <formula1>IF(Warranty_Module = "Copper",ConnectivityBrand,NA)</formula1>
    </dataValidation>
    <dataValidation type="list" allowBlank="1" showInputMessage="1" showErrorMessage="1" sqref="C34" xr:uid="{B1BAB8BF-CE0B-4213-8BD5-D9475182EA01}">
      <formula1>Channel_Connector_Configuration</formula1>
    </dataValidation>
    <dataValidation type="list" allowBlank="1" showInputMessage="1" showErrorMessage="1" sqref="C36" xr:uid="{AA9F619E-C0BD-458B-8C69-57B2AD5A572D}">
      <formula1>IF(LEFT(MediaChoice,1)="1",CuTesterType,NA)</formula1>
    </dataValidation>
    <dataValidation type="list" allowBlank="1" showInputMessage="1" showErrorMessage="1" sqref="C40" xr:uid="{F8106188-798C-406B-BE3D-16527187573C}">
      <formula1>Calibration</formula1>
    </dataValidation>
    <dataValidation type="list" allowBlank="1" showInputMessage="1" showErrorMessage="1" sqref="C15" xr:uid="{EF2C7EA2-17FA-4E10-BA1B-F9952BAFBEB3}">
      <formula1>IF(LEFT(MediaChoice,1)="1",CuCableType,NA)</formula1>
    </dataValidation>
    <dataValidation type="list" allowBlank="1" showInputMessage="1" showErrorMessage="1" sqref="C39" xr:uid="{79B025A7-2925-4892-9788-05DF08B871F3}">
      <formula1>IF(LEFT(MediaChoice,1)="1",CuTestFileType,NA)</formula1>
    </dataValidation>
  </dataValidations>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8D40-301A-4FA0-903C-CFD91D515355}">
  <sheetPr>
    <tabColor indexed="43"/>
    <pageSetUpPr fitToPage="1"/>
  </sheetPr>
  <dimension ref="B1:I37"/>
  <sheetViews>
    <sheetView showGridLines="0" showRowColHeaders="0" workbookViewId="0">
      <selection activeCell="D9" sqref="D9"/>
    </sheetView>
  </sheetViews>
  <sheetFormatPr defaultRowHeight="15"/>
  <cols>
    <col min="1" max="1" width="4.81640625" customWidth="1"/>
    <col min="2" max="2" width="2.81640625" customWidth="1"/>
    <col min="3" max="3" width="51.08984375" customWidth="1"/>
    <col min="4" max="4" width="32.90625" customWidth="1"/>
    <col min="5" max="5" width="25" customWidth="1"/>
    <col min="6" max="6" width="2.36328125" customWidth="1"/>
    <col min="7" max="7" width="4.6328125" customWidth="1"/>
    <col min="9" max="9" width="15.08984375" customWidth="1"/>
  </cols>
  <sheetData>
    <row r="1" spans="2:9">
      <c r="B1" s="1"/>
      <c r="C1" s="1"/>
      <c r="D1" s="9"/>
      <c r="E1" s="9"/>
    </row>
    <row r="2" spans="2:9" ht="15.6" customHeight="1">
      <c r="B2" s="1"/>
      <c r="C2" s="1"/>
      <c r="D2" s="469" t="str">
        <f>HLOOKUP(Language,LanguageChoice,102,FALSE)</f>
        <v>Copper Crossconnect Information</v>
      </c>
      <c r="E2" s="469"/>
    </row>
    <row r="3" spans="2:9" ht="15.6" customHeight="1">
      <c r="B3" s="1"/>
      <c r="C3" s="1"/>
      <c r="D3" s="470"/>
      <c r="E3" s="470"/>
    </row>
    <row r="4" spans="2:9" ht="16.5" customHeight="1" thickBot="1">
      <c r="B4" s="1"/>
      <c r="C4" s="1"/>
      <c r="D4" s="471" t="str">
        <f>IF( Language = "Русский",System!$B$106,IF(Language = "中国的",System!$B$106,IF(Language = "대한민국",System!$B$106,"")))</f>
        <v/>
      </c>
      <c r="E4" s="471"/>
    </row>
    <row r="5" spans="2:9" ht="18" customHeight="1">
      <c r="B5" s="1"/>
      <c r="C5" s="155"/>
      <c r="D5" s="476" t="str">
        <f>HLOOKUP(Language,LanguageChoice,114,FALSE)</f>
        <v>Please use ONE submission form per type of media and per channel configuration !!!</v>
      </c>
      <c r="E5" s="477"/>
    </row>
    <row r="6" spans="2:9" ht="18" customHeight="1">
      <c r="B6" s="1"/>
      <c r="C6" s="155"/>
      <c r="D6" s="478"/>
      <c r="E6" s="479"/>
      <c r="G6" s="154"/>
      <c r="H6" s="157"/>
      <c r="I6" s="158"/>
    </row>
    <row r="7" spans="2:9" ht="18" customHeight="1" thickBot="1">
      <c r="B7" s="1"/>
      <c r="C7" s="155"/>
      <c r="D7" s="480"/>
      <c r="E7" s="481"/>
      <c r="G7" s="154"/>
      <c r="H7" s="157"/>
      <c r="I7" s="158"/>
    </row>
    <row r="8" spans="2:9" ht="16.5" customHeight="1">
      <c r="B8" s="1"/>
      <c r="C8" s="155"/>
      <c r="D8" s="9"/>
      <c r="E8" s="1" t="str">
        <f>HLOOKUP(Language,LanguageChoice,68,FALSE)</f>
        <v>Other</v>
      </c>
    </row>
    <row r="9" spans="2:9" ht="15.6">
      <c r="B9" s="227"/>
      <c r="C9" s="227" t="str">
        <f>HLOOKUP(Language,LanguageChoice,41,FALSE)</f>
        <v>Warranty Module Required</v>
      </c>
      <c r="D9" s="11"/>
      <c r="E9" s="12"/>
      <c r="F9" s="269" t="s">
        <v>783</v>
      </c>
    </row>
    <row r="10" spans="2:9" ht="17.25" customHeight="1">
      <c r="B10" s="227"/>
      <c r="C10" s="226" t="str">
        <f>HLOOKUP(Language,LanguageChoice,67,FALSE)</f>
        <v>2, 3 or 4 Connector Channel configuration</v>
      </c>
      <c r="D10" s="13"/>
      <c r="E10" s="12"/>
      <c r="F10" s="259" t="s">
        <v>783</v>
      </c>
    </row>
    <row r="11" spans="2:9" ht="15.6">
      <c r="B11" s="227"/>
      <c r="C11" s="227" t="str">
        <f>HLOOKUP(Language,LanguageChoice,101,FALSE)</f>
        <v>Number of Cross Connects installed.</v>
      </c>
      <c r="D11" s="14"/>
      <c r="E11" s="270" t="s">
        <v>783</v>
      </c>
      <c r="F11" s="117"/>
    </row>
    <row r="12" spans="2:9" ht="16.2" thickBot="1">
      <c r="B12" s="1"/>
      <c r="C12" s="1"/>
      <c r="D12" s="9"/>
      <c r="E12" s="9"/>
      <c r="F12" s="259"/>
    </row>
    <row r="13" spans="2:9" ht="16.2" thickBot="1">
      <c r="B13" s="1"/>
      <c r="C13" s="1"/>
      <c r="D13" s="408" t="str">
        <f>HLOOKUP(Language,LanguageChoice,61,FALSE)</f>
        <v>Connectivity at Cross-connect panel (Service Presentation panel)</v>
      </c>
      <c r="E13" s="410"/>
      <c r="F13" s="259"/>
    </row>
    <row r="14" spans="2:9" ht="15.6">
      <c r="B14" s="227"/>
      <c r="C14" s="227" t="str">
        <f>HLOOKUP(Language,LanguageChoice,56,FALSE)</f>
        <v>Single-ended Patchcord Type</v>
      </c>
      <c r="D14" s="15"/>
      <c r="E14" s="12"/>
      <c r="F14" s="259" t="s">
        <v>783</v>
      </c>
    </row>
    <row r="15" spans="2:9" ht="15.6">
      <c r="B15" s="227"/>
      <c r="C15" s="227" t="str">
        <f>HLOOKUP(Language,LanguageChoice,52,FALSE)</f>
        <v>Connectivity Brand</v>
      </c>
      <c r="D15" s="15"/>
      <c r="E15" s="12"/>
      <c r="F15" s="259" t="s">
        <v>783</v>
      </c>
    </row>
    <row r="16" spans="2:9" ht="15.6">
      <c r="B16" s="227"/>
      <c r="C16" s="227" t="str">
        <f>HLOOKUP(Language,LanguageChoice,53,FALSE)</f>
        <v>Connectivity Type</v>
      </c>
      <c r="D16" s="15"/>
      <c r="E16" s="12"/>
      <c r="F16" s="259" t="s">
        <v>783</v>
      </c>
    </row>
    <row r="17" spans="2:7" ht="16.2" thickBot="1">
      <c r="B17" s="1"/>
      <c r="C17" s="1"/>
      <c r="D17" s="9"/>
      <c r="E17" s="9"/>
      <c r="F17" s="259"/>
    </row>
    <row r="18" spans="2:7" ht="15" customHeight="1" thickBot="1">
      <c r="B18" s="1"/>
      <c r="C18" s="1"/>
      <c r="D18" s="408" t="str">
        <f>HLOOKUP(Language,LanguageChoice,98,FALSE)</f>
        <v>Testing Information for Links</v>
      </c>
      <c r="E18" s="410"/>
      <c r="F18" s="259"/>
    </row>
    <row r="19" spans="2:7" ht="15.6">
      <c r="B19" s="227"/>
      <c r="C19" s="226" t="str">
        <f>HLOOKUP(Language,LanguageChoice,38,FALSE)</f>
        <v>Tester Type</v>
      </c>
      <c r="D19" s="15"/>
      <c r="E19" s="12"/>
      <c r="F19" s="269" t="s">
        <v>783</v>
      </c>
    </row>
    <row r="20" spans="2:7" ht="15.6">
      <c r="B20" s="227"/>
      <c r="C20" s="226" t="str">
        <f>HLOOKUP(Language,LanguageChoice,37,FALSE)</f>
        <v>Test Patch Cord Length</v>
      </c>
      <c r="D20" s="15"/>
      <c r="E20" s="12"/>
      <c r="F20" s="259" t="str">
        <f>IF(ISNUMBER(SEARCH("Permanent",#REF!)),"", "#")</f>
        <v>#</v>
      </c>
    </row>
    <row r="21" spans="2:7" ht="15" customHeight="1">
      <c r="B21" s="227"/>
      <c r="C21" s="226" t="str">
        <f>HLOOKUP(Language,LanguageChoice,36,FALSE)</f>
        <v>Electronic Test File Type</v>
      </c>
      <c r="D21" s="15"/>
      <c r="E21" s="12"/>
      <c r="F21" s="259" t="s">
        <v>783</v>
      </c>
    </row>
    <row r="22" spans="2:7" ht="15.75" customHeight="1">
      <c r="B22" s="472" t="str">
        <f>HLOOKUP(Language,LanguageChoice,96,FALSE)</f>
        <v>Are the testers used within calibration period ?</v>
      </c>
      <c r="C22" s="473"/>
      <c r="D22" s="15"/>
      <c r="E22" s="12"/>
      <c r="F22" s="269" t="s">
        <v>783</v>
      </c>
    </row>
    <row r="23" spans="2:7" ht="15.6" thickBot="1">
      <c r="B23" s="1"/>
    </row>
    <row r="24" spans="2:7" ht="15.6" thickBot="1">
      <c r="B24" s="408" t="str">
        <f>HLOOKUP(Language,LanguageChoice,91,FALSE)</f>
        <v>Legend</v>
      </c>
      <c r="C24" s="410"/>
      <c r="D24" s="451"/>
      <c r="E24" s="452"/>
      <c r="F24" s="452"/>
      <c r="G24" s="453"/>
    </row>
    <row r="25" spans="2:7" ht="15.6" thickBot="1">
      <c r="B25" s="71"/>
      <c r="C25" s="238" t="str">
        <f>HLOOKUP(Language,LanguageChoice,89,FALSE)</f>
        <v>Please select from list</v>
      </c>
      <c r="D25" s="454"/>
      <c r="E25" s="455"/>
      <c r="F25" s="455"/>
      <c r="G25" s="456"/>
    </row>
    <row r="26" spans="2:7" ht="15.6" thickBot="1">
      <c r="B26" s="72"/>
      <c r="C26" s="239" t="str">
        <f>HLOOKUP(Language,LanguageChoice,90,FALSE)</f>
        <v>Additional information</v>
      </c>
      <c r="D26" s="454"/>
      <c r="E26" s="455"/>
      <c r="F26" s="455"/>
      <c r="G26" s="456"/>
    </row>
    <row r="27" spans="2:7" ht="16.2" thickBot="1">
      <c r="B27" s="271" t="s">
        <v>783</v>
      </c>
      <c r="C27" s="240" t="str">
        <f>HLOOKUP(Language,LanguageChoice,92,FALSE)</f>
        <v>Mandatory Field</v>
      </c>
      <c r="D27" s="457"/>
      <c r="E27" s="458"/>
      <c r="F27" s="458"/>
      <c r="G27" s="459"/>
    </row>
    <row r="28" spans="2:7">
      <c r="B28" s="474" t="s">
        <v>1873</v>
      </c>
      <c r="C28" s="475"/>
      <c r="D28" s="451"/>
      <c r="E28" s="452"/>
      <c r="F28" s="452"/>
      <c r="G28" s="453"/>
    </row>
    <row r="29" spans="2:7">
      <c r="B29" s="1"/>
      <c r="D29" s="454"/>
      <c r="E29" s="455"/>
      <c r="F29" s="455"/>
      <c r="G29" s="456"/>
    </row>
    <row r="30" spans="2:7">
      <c r="B30" s="1"/>
      <c r="D30" s="454"/>
      <c r="E30" s="455"/>
      <c r="F30" s="455"/>
      <c r="G30" s="456"/>
    </row>
    <row r="31" spans="2:7" ht="15.6" thickBot="1">
      <c r="B31" s="1"/>
      <c r="D31" s="457"/>
      <c r="E31" s="458"/>
      <c r="F31" s="458"/>
      <c r="G31" s="459"/>
    </row>
    <row r="32" spans="2:7">
      <c r="B32" s="1"/>
    </row>
    <row r="33" spans="2:2">
      <c r="B33" s="1"/>
    </row>
    <row r="34" spans="2:2">
      <c r="B34" s="1"/>
    </row>
    <row r="35" spans="2:2">
      <c r="B35" s="1"/>
    </row>
    <row r="36" spans="2:2">
      <c r="B36" s="1"/>
    </row>
    <row r="37" spans="2:2">
      <c r="B37" s="1"/>
    </row>
  </sheetData>
  <sheetProtection algorithmName="SHA-512" hashValue="nva4/YYerKJSqlODf7A1zw3DZ6QjW85kxsYC05aXqwe4O1BnOftmvpdXw2MKXwRm1q0qWLxduPRorZkhspboFg==" saltValue="4aIhB5PZWfKmA8FSCaPewA==" spinCount="100000" sheet="1" objects="1" scenarios="1" selectLockedCells="1"/>
  <mergeCells count="10">
    <mergeCell ref="B28:C28"/>
    <mergeCell ref="D28:G31"/>
    <mergeCell ref="D5:E7"/>
    <mergeCell ref="B24:C24"/>
    <mergeCell ref="D13:E13"/>
    <mergeCell ref="D2:E3"/>
    <mergeCell ref="D18:E18"/>
    <mergeCell ref="D4:E4"/>
    <mergeCell ref="D24:G27"/>
    <mergeCell ref="B22:C22"/>
  </mergeCells>
  <phoneticPr fontId="10" type="noConversion"/>
  <dataValidations count="11">
    <dataValidation type="list" allowBlank="1" showInputMessage="1" showErrorMessage="1" sqref="D21" xr:uid="{109D3B4F-C90C-4556-8315-3AFBE88438FC}">
      <formula1>IF(LEFT(MediaChoice,1)="2",CuTestFileType,NA)</formula1>
    </dataValidation>
    <dataValidation type="list" allowBlank="1" showInputMessage="1" showErrorMessage="1" sqref="D20" xr:uid="{9D7AEE69-7565-4F33-A270-20F57895631F}">
      <formula1>IF(LEFT(MediaChoice,1)="2",CuTestPatchLength,NA)</formula1>
    </dataValidation>
    <dataValidation type="list" allowBlank="1" showInputMessage="1" showErrorMessage="1" sqref="D22" xr:uid="{B35CC852-A5AE-4043-9E95-DE887ED33965}">
      <formula1>Calibration</formula1>
    </dataValidation>
    <dataValidation type="list" allowBlank="1" showInputMessage="1" showErrorMessage="1" sqref="D16" xr:uid="{717A2229-E67E-496F-AEC7-7D6A722DEAFE}">
      <formula1>IF(LEFT(MediaChoice,1)="2",CuPatchType,NA)</formula1>
    </dataValidation>
    <dataValidation type="list" allowBlank="1" showInputMessage="1" showErrorMessage="1" sqref="D15" xr:uid="{8AF21B22-DF03-4153-B30D-D7A1312533DA}">
      <formula1>IF(LEFT(MediaChoice,1)="2",CuPatchBrand,NA)</formula1>
    </dataValidation>
    <dataValidation type="list" allowBlank="1" showInputMessage="1" showErrorMessage="1" sqref="D14" xr:uid="{5D8C240D-753B-460F-A2B9-AE92F9B83F30}">
      <formula1>IF(LEFT(MediaChoice,1)="2",CuSingleEndPatchcordType,NA)</formula1>
    </dataValidation>
    <dataValidation type="list" allowBlank="1" showInputMessage="1" showErrorMessage="1" sqref="D17" xr:uid="{EA29D17A-CEF0-4A52-A3DA-46D480FB1027}">
      <formula1>Channel_Connector_Configuration</formula1>
    </dataValidation>
    <dataValidation type="list" allowBlank="1" showInputMessage="1" showErrorMessage="1" sqref="D19" xr:uid="{E7134181-6D6E-4E7C-BC41-725BA2694121}">
      <formula1>IF(LEFT(MediaChoice,1)="2",CuTesterType,NA)</formula1>
    </dataValidation>
    <dataValidation type="list" errorStyle="information" operator="greaterThan" showErrorMessage="1" sqref="D10" xr:uid="{EA08EB9D-4FA6-4F7A-9BB3-AF2AEC6C5C53}">
      <formula1>IF(LEFT(MediaChoice,1)="2",CrossConnectConfig,NA)</formula1>
    </dataValidation>
    <dataValidation type="list" allowBlank="1" showInputMessage="1" showErrorMessage="1" sqref="D9" xr:uid="{60B79A80-BCA0-4DE4-A203-6F92D4546F7C}">
      <formula1>IF(LEFT(MediaChoice,1)="2",CuWarrantyModule,NA)</formula1>
    </dataValidation>
    <dataValidation type="whole" errorStyle="information" operator="greaterThan" showErrorMessage="1" sqref="D11:D12" xr:uid="{6E9CED49-A4ED-431F-9953-B96B2369E76A}">
      <formula1>0</formula1>
    </dataValidation>
  </dataValidations>
  <pageMargins left="0.75" right="0.75" top="1" bottom="1" header="0.5" footer="0.5"/>
  <pageSetup paperSize="9" scale="9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0FE2B-D1F5-44A4-8FFC-CC9B522D34A8}">
  <sheetPr>
    <tabColor indexed="43"/>
  </sheetPr>
  <dimension ref="A1:I37"/>
  <sheetViews>
    <sheetView showGridLines="0" showRowColHeaders="0" workbookViewId="0">
      <selection activeCell="D30" sqref="D30"/>
    </sheetView>
  </sheetViews>
  <sheetFormatPr defaultRowHeight="15"/>
  <cols>
    <col min="1" max="1" width="4.81640625" customWidth="1"/>
    <col min="2" max="2" width="2.81640625" customWidth="1"/>
    <col min="3" max="3" width="54" customWidth="1"/>
    <col min="4" max="4" width="33.08984375" customWidth="1"/>
    <col min="5" max="5" width="4" customWidth="1"/>
    <col min="6" max="6" width="14" customWidth="1"/>
    <col min="7" max="7" width="1.54296875" customWidth="1"/>
    <col min="8" max="8" width="4.36328125" customWidth="1"/>
    <col min="9" max="9" width="2.81640625" customWidth="1"/>
    <col min="10" max="10" width="7.6328125" customWidth="1"/>
  </cols>
  <sheetData>
    <row r="1" spans="1:9">
      <c r="A1" s="1"/>
      <c r="B1" s="1"/>
      <c r="C1" s="1"/>
      <c r="D1" s="9"/>
      <c r="E1" s="9"/>
      <c r="F1" s="9"/>
    </row>
    <row r="2" spans="1:9" ht="15.6" customHeight="1">
      <c r="A2" s="1"/>
      <c r="B2" s="1"/>
      <c r="C2" s="1"/>
      <c r="D2" s="469" t="str">
        <f>HLOOKUP(Language,LanguageChoice,87,FALSE)</f>
        <v>Fibre Installation Information</v>
      </c>
      <c r="E2" s="469"/>
      <c r="F2" s="469"/>
      <c r="G2" s="469"/>
      <c r="H2" s="469"/>
    </row>
    <row r="3" spans="1:9" ht="15.6" customHeight="1">
      <c r="A3" s="1"/>
      <c r="B3" s="1"/>
      <c r="C3" s="1"/>
      <c r="D3" s="470"/>
      <c r="E3" s="470"/>
      <c r="F3" s="470"/>
      <c r="G3" s="470"/>
      <c r="H3" s="470"/>
    </row>
    <row r="4" spans="1:9" ht="16.2" thickBot="1">
      <c r="A4" s="1"/>
      <c r="B4" s="1"/>
      <c r="C4" s="1"/>
      <c r="D4" s="490" t="str">
        <f>IF( Language="Русский",System!$B$106,IF(Language = "中国的",System!B$106,IF(Language="대한민국",System!$B$106,"")))</f>
        <v/>
      </c>
      <c r="E4" s="490"/>
      <c r="F4" s="490"/>
      <c r="G4" s="490"/>
      <c r="H4" s="490"/>
    </row>
    <row r="5" spans="1:9">
      <c r="A5" s="1"/>
      <c r="B5" s="1"/>
      <c r="C5" s="1"/>
      <c r="D5" s="476" t="str">
        <f>HLOOKUP(Language,LanguageChoice,115,FALSE)</f>
        <v>Please use ONE submission form per type of media and per fibre type !!!</v>
      </c>
      <c r="E5" s="493"/>
      <c r="F5" s="493"/>
      <c r="G5" s="493"/>
      <c r="H5" s="477"/>
    </row>
    <row r="6" spans="1:9">
      <c r="A6" s="1"/>
      <c r="B6" s="1"/>
      <c r="C6" s="1"/>
      <c r="D6" s="478"/>
      <c r="E6" s="494"/>
      <c r="F6" s="494"/>
      <c r="G6" s="494"/>
      <c r="H6" s="479"/>
    </row>
    <row r="7" spans="1:9" ht="20.25" customHeight="1" thickBot="1">
      <c r="A7" s="1"/>
      <c r="B7" s="1"/>
      <c r="C7" s="1"/>
      <c r="D7" s="480"/>
      <c r="E7" s="495"/>
      <c r="F7" s="495"/>
      <c r="G7" s="495"/>
      <c r="H7" s="481"/>
    </row>
    <row r="8" spans="1:9">
      <c r="A8" s="1"/>
      <c r="B8" s="1"/>
      <c r="C8" s="1"/>
      <c r="D8" s="9"/>
      <c r="E8" s="491" t="str">
        <f>HLOOKUP(Language,LanguageChoice,68,FALSE)</f>
        <v>Other</v>
      </c>
      <c r="F8" s="492"/>
      <c r="G8" s="492"/>
      <c r="H8" s="492"/>
    </row>
    <row r="9" spans="1:9" ht="15" customHeight="1">
      <c r="A9" s="1"/>
      <c r="B9" s="226"/>
      <c r="C9" s="226" t="str">
        <f>HLOOKUP(Language,LanguageChoice,41,FALSE)</f>
        <v>Warranty Module Required</v>
      </c>
      <c r="D9" s="69"/>
      <c r="E9" s="482"/>
      <c r="F9" s="483"/>
      <c r="G9" s="483"/>
      <c r="H9" s="484"/>
      <c r="I9" s="259" t="s">
        <v>783</v>
      </c>
    </row>
    <row r="10" spans="1:9" ht="15" customHeight="1">
      <c r="A10" s="1"/>
      <c r="B10" s="226"/>
      <c r="C10" s="226" t="str">
        <f>HLOOKUP(Language,LanguageChoice,28,FALSE)</f>
        <v>Number of Links Installed</v>
      </c>
      <c r="D10" s="86"/>
      <c r="E10" s="259" t="s">
        <v>783</v>
      </c>
      <c r="F10" s="74"/>
      <c r="G10" s="74"/>
      <c r="H10" s="74"/>
      <c r="I10" s="248"/>
    </row>
    <row r="11" spans="1:9" ht="15" customHeight="1" thickBot="1">
      <c r="A11" s="1"/>
      <c r="B11" s="1"/>
      <c r="C11" s="1"/>
      <c r="D11" s="9"/>
      <c r="I11" s="248"/>
    </row>
    <row r="12" spans="1:9" ht="15.6" thickBot="1">
      <c r="A12" s="1"/>
      <c r="B12" s="1"/>
      <c r="C12" s="1"/>
      <c r="D12" s="408" t="str">
        <f>HLOOKUP(Language,LanguageChoice,57,FALSE)</f>
        <v>Cable</v>
      </c>
      <c r="E12" s="409"/>
      <c r="F12" s="409"/>
      <c r="G12" s="409"/>
      <c r="H12" s="410"/>
      <c r="I12" s="248"/>
    </row>
    <row r="13" spans="1:9" ht="15.6">
      <c r="A13" s="1"/>
      <c r="B13" s="226"/>
      <c r="C13" s="226" t="str">
        <f>HLOOKUP(Language,LanguageChoice,50,FALSE)</f>
        <v>Cable Brand</v>
      </c>
      <c r="D13" s="10"/>
      <c r="E13" s="482"/>
      <c r="F13" s="483"/>
      <c r="G13" s="483"/>
      <c r="H13" s="484"/>
      <c r="I13" s="259" t="s">
        <v>783</v>
      </c>
    </row>
    <row r="14" spans="1:9" ht="15.6">
      <c r="A14" s="1"/>
      <c r="B14" s="226"/>
      <c r="C14" s="226" t="str">
        <f>HLOOKUP(Language,LanguageChoice,51,FALSE)</f>
        <v>Cable Type</v>
      </c>
      <c r="D14" s="10"/>
      <c r="E14" s="482"/>
      <c r="F14" s="483"/>
      <c r="G14" s="483"/>
      <c r="H14" s="484"/>
      <c r="I14" s="259" t="s">
        <v>783</v>
      </c>
    </row>
    <row r="15" spans="1:9" ht="15.6" thickBot="1">
      <c r="A15" s="1"/>
      <c r="B15" s="1"/>
      <c r="C15" s="1"/>
      <c r="D15" s="9"/>
      <c r="E15" s="9"/>
      <c r="I15" s="248"/>
    </row>
    <row r="16" spans="1:9" ht="15.6" thickBot="1">
      <c r="A16" s="1"/>
      <c r="B16" s="1"/>
      <c r="C16" s="1"/>
      <c r="D16" s="408" t="str">
        <f>HLOOKUP(Language,LanguageChoice,63,FALSE)</f>
        <v>Connectivity</v>
      </c>
      <c r="E16" s="409"/>
      <c r="F16" s="409"/>
      <c r="G16" s="409"/>
      <c r="H16" s="410"/>
      <c r="I16" s="248"/>
    </row>
    <row r="17" spans="1:9" ht="15.6" thickBot="1">
      <c r="A17" s="1"/>
      <c r="B17" s="1"/>
      <c r="C17" s="1"/>
      <c r="D17" s="408" t="str">
        <f>HLOOKUP(Language,LanguageChoice,65,FALSE)</f>
        <v>A-Side</v>
      </c>
      <c r="E17" s="409"/>
      <c r="F17" s="409"/>
      <c r="G17" s="409"/>
      <c r="H17" s="410"/>
      <c r="I17" s="248"/>
    </row>
    <row r="18" spans="1:9" ht="15.6">
      <c r="A18" s="1"/>
      <c r="B18" s="226"/>
      <c r="C18" s="226" t="str">
        <f>HLOOKUP(Language,LanguageChoice,52,FALSE)</f>
        <v>Connectivity Brand</v>
      </c>
      <c r="D18" s="10"/>
      <c r="E18" s="482"/>
      <c r="F18" s="483"/>
      <c r="G18" s="483"/>
      <c r="H18" s="484"/>
      <c r="I18" s="259" t="s">
        <v>783</v>
      </c>
    </row>
    <row r="19" spans="1:9" ht="15.6">
      <c r="A19" s="1"/>
      <c r="B19" s="226"/>
      <c r="C19" s="226" t="str">
        <f>HLOOKUP(Language,LanguageChoice,53,FALSE)</f>
        <v>Connectivity Type</v>
      </c>
      <c r="D19" s="10"/>
      <c r="E19" s="482"/>
      <c r="F19" s="483"/>
      <c r="G19" s="483"/>
      <c r="H19" s="484"/>
      <c r="I19" s="259" t="s">
        <v>783</v>
      </c>
    </row>
    <row r="20" spans="1:9" ht="16.2" thickBot="1">
      <c r="A20" s="1"/>
      <c r="B20" s="226"/>
      <c r="C20" s="226" t="str">
        <f>HLOOKUP(Language,LanguageChoice,62,FALSE)</f>
        <v>Termination Method</v>
      </c>
      <c r="D20" s="10"/>
      <c r="E20" s="482"/>
      <c r="F20" s="483"/>
      <c r="G20" s="483"/>
      <c r="H20" s="484"/>
      <c r="I20" s="259" t="s">
        <v>783</v>
      </c>
    </row>
    <row r="21" spans="1:9" ht="15.6" thickBot="1">
      <c r="A21" s="1"/>
      <c r="B21" s="1"/>
      <c r="C21" s="1"/>
      <c r="D21" s="408" t="str">
        <f>HLOOKUP(Language,LanguageChoice,66,FALSE)</f>
        <v>B-Side</v>
      </c>
      <c r="E21" s="409"/>
      <c r="F21" s="409"/>
      <c r="G21" s="409"/>
      <c r="H21" s="410"/>
      <c r="I21" s="248"/>
    </row>
    <row r="22" spans="1:9" ht="15.6">
      <c r="A22" s="1"/>
      <c r="B22" s="226"/>
      <c r="C22" s="226" t="str">
        <f>HLOOKUP(Language,LanguageChoice,52,FALSE)</f>
        <v>Connectivity Brand</v>
      </c>
      <c r="D22" s="10"/>
      <c r="E22" s="482"/>
      <c r="F22" s="483"/>
      <c r="G22" s="483"/>
      <c r="H22" s="484"/>
      <c r="I22" s="259" t="s">
        <v>783</v>
      </c>
    </row>
    <row r="23" spans="1:9" ht="15.6">
      <c r="A23" s="1"/>
      <c r="B23" s="226"/>
      <c r="C23" s="226" t="str">
        <f>HLOOKUP(Language,LanguageChoice,53,FALSE)</f>
        <v>Connectivity Type</v>
      </c>
      <c r="D23" s="10"/>
      <c r="E23" s="482"/>
      <c r="F23" s="483"/>
      <c r="G23" s="483"/>
      <c r="H23" s="484"/>
      <c r="I23" s="259" t="s">
        <v>783</v>
      </c>
    </row>
    <row r="24" spans="1:9" ht="15.6">
      <c r="A24" s="1"/>
      <c r="B24" s="226"/>
      <c r="C24" s="226" t="str">
        <f>HLOOKUP(Language,LanguageChoice,62,FALSE)</f>
        <v>Termination Method</v>
      </c>
      <c r="D24" s="10"/>
      <c r="E24" s="482"/>
      <c r="F24" s="483"/>
      <c r="G24" s="483"/>
      <c r="H24" s="484"/>
      <c r="I24" s="259" t="s">
        <v>783</v>
      </c>
    </row>
    <row r="25" spans="1:9" ht="15.6" thickBot="1">
      <c r="A25" s="1"/>
      <c r="B25" s="1"/>
      <c r="C25" s="1"/>
      <c r="D25" s="9"/>
      <c r="E25" s="9"/>
      <c r="I25" s="248"/>
    </row>
    <row r="26" spans="1:9" ht="15.75" customHeight="1" thickBot="1">
      <c r="A26" s="1"/>
      <c r="B26" s="1"/>
      <c r="C26" s="1"/>
      <c r="D26" s="408" t="str">
        <f>HLOOKUP(Language,LanguageChoice,97,FALSE)</f>
        <v>Testing Information for Fibre</v>
      </c>
      <c r="E26" s="409"/>
      <c r="F26" s="409"/>
      <c r="G26" s="409"/>
      <c r="H26" s="410"/>
      <c r="I26" s="248"/>
    </row>
    <row r="27" spans="1:9" ht="15" customHeight="1">
      <c r="A27" s="1"/>
      <c r="B27" s="226"/>
      <c r="C27" s="226" t="str">
        <f>HLOOKUP(Language,LanguageChoice,38,FALSE)</f>
        <v>Tester Type</v>
      </c>
      <c r="D27" s="10"/>
      <c r="E27" s="482"/>
      <c r="F27" s="483"/>
      <c r="G27" s="483"/>
      <c r="H27" s="484"/>
      <c r="I27" s="259" t="s">
        <v>783</v>
      </c>
    </row>
    <row r="28" spans="1:9" ht="16.5" customHeight="1">
      <c r="A28" s="1"/>
      <c r="B28" s="226"/>
      <c r="C28" s="226" t="str">
        <f>HLOOKUP(Language,LanguageChoice,37,FALSE)</f>
        <v>Test Patch Cord Length</v>
      </c>
      <c r="D28" s="10"/>
      <c r="E28" s="482"/>
      <c r="F28" s="483"/>
      <c r="G28" s="483"/>
      <c r="H28" s="484"/>
      <c r="I28" s="259" t="s">
        <v>783</v>
      </c>
    </row>
    <row r="29" spans="1:9" ht="15.75" customHeight="1">
      <c r="B29" s="226"/>
      <c r="C29" s="226" t="str">
        <f>HLOOKUP(Language,LanguageChoice,36,FALSE)</f>
        <v>Electronic Test File Type</v>
      </c>
      <c r="D29" s="10"/>
      <c r="E29" s="482"/>
      <c r="F29" s="483"/>
      <c r="G29" s="483"/>
      <c r="H29" s="484"/>
      <c r="I29" s="259" t="s">
        <v>783</v>
      </c>
    </row>
    <row r="30" spans="1:9" ht="15" customHeight="1">
      <c r="B30" s="226"/>
      <c r="C30" s="226" t="str">
        <f>HLOOKUP(Language,LanguageChoice,64,FALSE)</f>
        <v>Software name and version used to save results</v>
      </c>
      <c r="D30" s="87"/>
      <c r="E30" s="482"/>
      <c r="F30" s="483"/>
      <c r="G30" s="483"/>
      <c r="H30" s="484"/>
      <c r="I30" s="259" t="s">
        <v>783</v>
      </c>
    </row>
    <row r="31" spans="1:9" ht="14.4" customHeight="1">
      <c r="B31" s="226"/>
      <c r="C31" s="226" t="str">
        <f>HLOOKUP(Language,LanguageChoice,96,FALSE)</f>
        <v>Are the testers used within calibration period ?</v>
      </c>
      <c r="D31" s="15"/>
      <c r="E31" s="482"/>
      <c r="F31" s="483"/>
      <c r="G31" s="483"/>
      <c r="H31" s="484"/>
      <c r="I31" s="259" t="s">
        <v>783</v>
      </c>
    </row>
    <row r="32" spans="1:9" ht="15.6" thickBot="1"/>
    <row r="33" spans="2:9" ht="15.6" thickBot="1">
      <c r="B33" s="408" t="str">
        <f>HLOOKUP(Language,LanguageChoice,91,FALSE)</f>
        <v>Legend</v>
      </c>
      <c r="C33" s="410"/>
      <c r="E33" s="487"/>
      <c r="F33" s="488"/>
      <c r="G33" s="369"/>
      <c r="H33" s="369"/>
      <c r="I33" s="369"/>
    </row>
    <row r="34" spans="2:9" ht="15.6" thickBot="1">
      <c r="B34" s="71"/>
      <c r="C34" s="238" t="str">
        <f>HLOOKUP(Language,LanguageChoice,89,FALSE)</f>
        <v>Please select from list</v>
      </c>
      <c r="E34" s="53"/>
      <c r="F34" s="489"/>
      <c r="G34" s="369"/>
      <c r="H34" s="369"/>
      <c r="I34" s="369"/>
    </row>
    <row r="35" spans="2:9" ht="15.6" thickBot="1">
      <c r="B35" s="72"/>
      <c r="C35" s="239" t="str">
        <f>HLOOKUP(Language,LanguageChoice,90,FALSE)</f>
        <v>Additional information</v>
      </c>
      <c r="E35" s="53"/>
      <c r="F35" s="489"/>
      <c r="G35" s="489"/>
      <c r="H35" s="369"/>
      <c r="I35" s="369"/>
    </row>
    <row r="36" spans="2:9" ht="16.5" customHeight="1" thickBot="1">
      <c r="B36" s="271" t="s">
        <v>783</v>
      </c>
      <c r="C36" s="240" t="str">
        <f>HLOOKUP(Language,LanguageChoice,92,FALSE)</f>
        <v>Mandatory Field</v>
      </c>
      <c r="E36" s="154"/>
      <c r="F36" s="485"/>
      <c r="G36" s="486"/>
      <c r="H36" s="369"/>
      <c r="I36" s="369"/>
    </row>
    <row r="37" spans="2:9">
      <c r="B37" s="210" t="s">
        <v>1873</v>
      </c>
    </row>
  </sheetData>
  <sheetProtection algorithmName="SHA-512" hashValue="ny5q/0nWP5Am4r6jOIO3H74BdZbowbOg1ZwSbfLf9s3M3EEAnV9HoLL/bbc2uIpmvP10D15aFXaL8D6CvVWpHQ==" saltValue="pnvfYSfApfDn1DG+ydOlJQ==" spinCount="100000" sheet="1" objects="1" scenarios="1" selectLockedCells="1"/>
  <mergeCells count="28">
    <mergeCell ref="D2:H3"/>
    <mergeCell ref="E13:H13"/>
    <mergeCell ref="E14:H14"/>
    <mergeCell ref="D4:H4"/>
    <mergeCell ref="E8:H8"/>
    <mergeCell ref="E9:H9"/>
    <mergeCell ref="D5:H7"/>
    <mergeCell ref="D12:H12"/>
    <mergeCell ref="B33:C33"/>
    <mergeCell ref="E28:H28"/>
    <mergeCell ref="F36:I36"/>
    <mergeCell ref="E18:H18"/>
    <mergeCell ref="E33:I33"/>
    <mergeCell ref="F34:I34"/>
    <mergeCell ref="F35:I35"/>
    <mergeCell ref="E31:H31"/>
    <mergeCell ref="E27:H27"/>
    <mergeCell ref="D21:H21"/>
    <mergeCell ref="E30:H30"/>
    <mergeCell ref="D16:H16"/>
    <mergeCell ref="D17:H17"/>
    <mergeCell ref="E29:H29"/>
    <mergeCell ref="E23:H23"/>
    <mergeCell ref="E24:H24"/>
    <mergeCell ref="E19:H19"/>
    <mergeCell ref="E20:H20"/>
    <mergeCell ref="E22:H22"/>
    <mergeCell ref="D26:H26"/>
  </mergeCells>
  <phoneticPr fontId="10" type="noConversion"/>
  <dataValidations count="11">
    <dataValidation type="list" allowBlank="1" showInputMessage="1" showErrorMessage="1" sqref="D13" xr:uid="{93799431-20E5-4E30-9103-FA10AE1E92FA}">
      <formula1>IF(LEFT(MediaChoice,1)="3",FibreCableBrand,NA)</formula1>
    </dataValidation>
    <dataValidation type="list" allowBlank="1" showInputMessage="1" showErrorMessage="1" sqref="D14" xr:uid="{13CCBA84-B1E6-4D23-AB2A-9139EE11E117}">
      <formula1>IF(LEFT(MediaChoice,1)="3",FibreCableType,NA)</formula1>
    </dataValidation>
    <dataValidation type="list" allowBlank="1" showInputMessage="1" showErrorMessage="1" sqref="D22 D18" xr:uid="{5F00EABF-C9F3-429A-80A7-253F88783F5D}">
      <formula1>IF(LEFT(MediaChoice,1)="3",FibreConnectivityBrand,NA)</formula1>
    </dataValidation>
    <dataValidation type="list" allowBlank="1" showInputMessage="1" showErrorMessage="1" sqref="D23 D19" xr:uid="{C63BE62E-96AB-41AA-B93D-6F4E0EB8EAF2}">
      <formula1>IF(LEFT(MediaChoice,1)="3",FibreConnectivityType,NA)</formula1>
    </dataValidation>
    <dataValidation type="list" allowBlank="1" showInputMessage="1" showErrorMessage="1" sqref="D24 D20" xr:uid="{42B522F7-81EC-42E5-8DB9-F492697BEF81}">
      <formula1>IF(LEFT(MediaChoice,1)="3",FibreConnectivityMethod,NA)</formula1>
    </dataValidation>
    <dataValidation type="list" allowBlank="1" showInputMessage="1" showErrorMessage="1" sqref="D29" xr:uid="{955C294B-41DD-4F07-9E6A-30A75DFD8450}">
      <formula1>IF(LEFT(MediaChoice,1)="3",FibreTestFileType,NA)</formula1>
    </dataValidation>
    <dataValidation type="whole" errorStyle="information" operator="greaterThan" showErrorMessage="1" sqref="D10" xr:uid="{B83A7405-772B-4887-8FC7-C26432FC1BC7}">
      <formula1>0</formula1>
    </dataValidation>
    <dataValidation type="list" allowBlank="1" showInputMessage="1" showErrorMessage="1" sqref="D9" xr:uid="{9B53F5AB-A31C-4C7E-8F72-87E5F42B07AE}">
      <formula1>IF(LEFT(MediaChoice,1)="3",FibreWarrantyModule,NA)</formula1>
    </dataValidation>
    <dataValidation type="list" allowBlank="1" showInputMessage="1" showErrorMessage="1" sqref="D28" xr:uid="{60782F35-75BA-4128-A948-29C19D4A114D}">
      <formula1>IF(LEFT(MediaChoice,1)="3",TestPatchLength,NA)</formula1>
    </dataValidation>
    <dataValidation type="list" allowBlank="1" showInputMessage="1" showErrorMessage="1" sqref="D27" xr:uid="{16AFA470-E792-480E-B89D-693C03DC15CF}">
      <formula1>IF(LEFT(MediaChoice,1)="3",FibreTesterType,NA)</formula1>
    </dataValidation>
    <dataValidation type="list" allowBlank="1" showInputMessage="1" showErrorMessage="1" sqref="D31" xr:uid="{6E959ECF-1D64-4532-A4EF-CBAEE3527269}">
      <formula1>Calibration</formula1>
    </dataValidation>
  </dataValidations>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5FAD0-99DD-44C5-BB80-BDCDAEF2E2BC}">
  <dimension ref="A1:EM5"/>
  <sheetViews>
    <sheetView workbookViewId="0"/>
  </sheetViews>
  <sheetFormatPr defaultRowHeight="15"/>
  <sheetData>
    <row r="1" spans="1:143" s="21" customFormat="1" ht="13.2">
      <c r="A1" s="16" t="str">
        <f>'Project Details'!$K$6</f>
        <v xml:space="preserve"> Version 3.3  -  7 April 2026</v>
      </c>
      <c r="B1" s="16" t="str">
        <f>General!$L$21</f>
        <v>English</v>
      </c>
      <c r="C1" s="17">
        <f>General!$L$20</f>
        <v>0</v>
      </c>
      <c r="D1" s="16">
        <f>'Project Details'!$D$9</f>
        <v>0</v>
      </c>
      <c r="E1" s="16">
        <f>'Project Details'!D10</f>
        <v>0</v>
      </c>
      <c r="F1" s="16">
        <f>'Project Details'!$D$13</f>
        <v>0</v>
      </c>
      <c r="G1" s="18">
        <f>'Project Details'!$D$19</f>
        <v>0</v>
      </c>
      <c r="H1" s="18">
        <f>'Project Details'!$D$20</f>
        <v>0</v>
      </c>
      <c r="I1" s="16">
        <f>'Project Details'!$D$21</f>
        <v>0</v>
      </c>
      <c r="J1" s="16">
        <f>General!$L$22</f>
        <v>0</v>
      </c>
      <c r="K1" s="16">
        <f>'Project Details'!$D$33</f>
        <v>0</v>
      </c>
      <c r="L1" s="16">
        <f>'Project Details'!$K$9</f>
        <v>0</v>
      </c>
      <c r="M1" s="16">
        <f>'Project Details'!$K$10</f>
        <v>0</v>
      </c>
      <c r="N1" s="16">
        <f>'Project Details'!$K$18</f>
        <v>0</v>
      </c>
      <c r="O1" s="16">
        <f>'Project Details'!$K$19</f>
        <v>0</v>
      </c>
      <c r="P1" s="16">
        <f>'Project Details'!$K$22</f>
        <v>0</v>
      </c>
      <c r="Q1" s="16">
        <f>'Project Details'!$K$30</f>
        <v>0</v>
      </c>
      <c r="R1" s="16">
        <f>'Project Details'!$K$33</f>
        <v>0</v>
      </c>
      <c r="S1" s="16">
        <f>'Project Details'!$K$34</f>
        <v>0</v>
      </c>
      <c r="T1" s="16">
        <f>'Project Details'!$D$29</f>
        <v>0</v>
      </c>
      <c r="U1" s="16">
        <f>'Project Details'!$D$30</f>
        <v>0</v>
      </c>
      <c r="V1" s="19">
        <f>'Project Details'!$D$31</f>
        <v>0</v>
      </c>
      <c r="W1" s="16">
        <f>'Project Details'!$D$14</f>
        <v>0</v>
      </c>
      <c r="X1" s="16">
        <f>'Project Details'!$F$14</f>
        <v>0</v>
      </c>
      <c r="Y1" s="16">
        <f>'Project Details'!$D$15</f>
        <v>0</v>
      </c>
      <c r="Z1" s="16">
        <f>'Project Details'!$D$16</f>
        <v>0</v>
      </c>
      <c r="AA1" s="16">
        <f>'Project Details'!$D$17</f>
        <v>0</v>
      </c>
      <c r="AB1" s="16">
        <f>'Project Details'!$F$17</f>
        <v>0</v>
      </c>
      <c r="AC1" s="16">
        <f>'Project Details'!$D$18</f>
        <v>0</v>
      </c>
      <c r="AD1" s="20">
        <f>'Project Details'!$K$11</f>
        <v>0</v>
      </c>
      <c r="AE1" s="16">
        <f>'Project Details'!$N$11</f>
        <v>0</v>
      </c>
      <c r="AF1" s="16">
        <f>'Project Details'!$K$12</f>
        <v>0</v>
      </c>
      <c r="AG1" s="16">
        <f>'Project Details'!$K$13</f>
        <v>0</v>
      </c>
      <c r="AH1" s="16">
        <f>'Project Details'!$K$14</f>
        <v>0</v>
      </c>
      <c r="AI1" s="16">
        <f>'Project Details'!$N$14</f>
        <v>0</v>
      </c>
      <c r="AJ1" s="16">
        <f>'Project Details'!$K$15</f>
        <v>0</v>
      </c>
      <c r="AK1" s="20">
        <f>'Project Details'!$K$23</f>
        <v>0</v>
      </c>
      <c r="AL1" s="16">
        <f>'Project Details'!$N$23</f>
        <v>0</v>
      </c>
      <c r="AM1" s="16">
        <f>'Project Details'!$K$24</f>
        <v>0</v>
      </c>
      <c r="AN1" s="16">
        <f>'Project Details'!$K$25</f>
        <v>0</v>
      </c>
      <c r="AO1" s="16">
        <f>'Project Details'!$K$26</f>
        <v>0</v>
      </c>
      <c r="AP1" s="16">
        <f>'Project Details'!$N$26</f>
        <v>0</v>
      </c>
      <c r="AQ1" s="16">
        <f>'Project Details'!$K$27</f>
        <v>0</v>
      </c>
      <c r="AR1" s="20">
        <f>'Project Details'!$K$35</f>
        <v>0</v>
      </c>
      <c r="AS1" s="16">
        <f>'Project Details'!$N$35</f>
        <v>0</v>
      </c>
      <c r="AT1" s="16">
        <f>'Project Details'!$K$36</f>
        <v>0</v>
      </c>
      <c r="AU1" s="16">
        <f>'Project Details'!$K$37</f>
        <v>0</v>
      </c>
      <c r="AV1" s="16">
        <f>'Project Details'!$K$38</f>
        <v>0</v>
      </c>
      <c r="AW1" s="16">
        <f>'Project Details'!$N$38</f>
        <v>0</v>
      </c>
      <c r="AX1" s="19">
        <f>'Project Details'!$K$39</f>
        <v>0</v>
      </c>
      <c r="AY1" s="16">
        <f>'Copper Links'!$C$9</f>
        <v>0</v>
      </c>
      <c r="AZ1" s="16">
        <f>'Copper Links'!$C$10</f>
        <v>0</v>
      </c>
      <c r="BA1" s="16">
        <f>'Copper Links'!$C$11</f>
        <v>0</v>
      </c>
      <c r="BB1" s="16">
        <f>'Copper Links'!$C$14</f>
        <v>0</v>
      </c>
      <c r="BC1" s="16">
        <f>'Copper Links'!$C$15</f>
        <v>0</v>
      </c>
      <c r="BD1" s="16">
        <f>'Copper Links'!$C$18</f>
        <v>0</v>
      </c>
      <c r="BE1" s="16">
        <f>'Copper Links'!$C$19</f>
        <v>0</v>
      </c>
      <c r="BF1" s="16">
        <f>'Copper Links'!$C$22</f>
        <v>0</v>
      </c>
      <c r="BG1" s="16">
        <f>'Copper Links'!$C$23</f>
        <v>0</v>
      </c>
      <c r="BH1" s="16">
        <f>'Copper Links'!$C$26</f>
        <v>0</v>
      </c>
      <c r="BI1" s="16">
        <f>'Copper Links'!$C$27</f>
        <v>0</v>
      </c>
      <c r="BJ1" s="16">
        <f>'Copper Links'!$C$28</f>
        <v>0</v>
      </c>
      <c r="BK1" s="16">
        <f>'Copper Links'!$C$31</f>
        <v>0</v>
      </c>
      <c r="BL1" s="16">
        <f>'Copper Links'!$C$32</f>
        <v>0</v>
      </c>
      <c r="BM1" s="16">
        <f>'Copper Links'!$C$33</f>
        <v>0</v>
      </c>
      <c r="BN1" s="16">
        <f>'Copper Links'!$C$36</f>
        <v>0</v>
      </c>
      <c r="BO1" s="16">
        <f>'Copper Links'!$C$37</f>
        <v>0</v>
      </c>
      <c r="BP1" s="16">
        <f>'Copper Links'!$C$38</f>
        <v>0</v>
      </c>
      <c r="BQ1" s="19">
        <f>'Copper Links'!$C$39</f>
        <v>0</v>
      </c>
      <c r="BR1" s="16">
        <f>Fibre!$D$9</f>
        <v>0</v>
      </c>
      <c r="BS1" s="16">
        <f>Fibre!$D$10</f>
        <v>0</v>
      </c>
      <c r="BT1" s="16">
        <f>Fibre!$D$13</f>
        <v>0</v>
      </c>
      <c r="BU1" s="16">
        <f>Fibre!D14</f>
        <v>0</v>
      </c>
      <c r="BV1" s="16">
        <f>Fibre!$D$18</f>
        <v>0</v>
      </c>
      <c r="BW1" s="16">
        <f>Fibre!$D$19</f>
        <v>0</v>
      </c>
      <c r="BX1" s="16">
        <f>Fibre!$D$20</f>
        <v>0</v>
      </c>
      <c r="BY1" s="16">
        <f>Fibre!$D$22</f>
        <v>0</v>
      </c>
      <c r="BZ1" s="16">
        <f>Fibre!$D$23</f>
        <v>0</v>
      </c>
      <c r="CA1" s="16">
        <f>Fibre!$D$24</f>
        <v>0</v>
      </c>
      <c r="CB1" s="16">
        <f>Fibre!$D$27</f>
        <v>0</v>
      </c>
      <c r="CC1" s="16">
        <f>Fibre!$D$28</f>
        <v>0</v>
      </c>
      <c r="CD1" s="16">
        <f>Fibre!$D$29</f>
        <v>0</v>
      </c>
      <c r="CE1" s="19">
        <f>Fibre!$D$30</f>
        <v>0</v>
      </c>
      <c r="CF1" s="16">
        <f>'Copper Links'!$D$9</f>
        <v>0</v>
      </c>
      <c r="CG1" s="16">
        <f>'Copper Links'!$D$10</f>
        <v>0</v>
      </c>
      <c r="CH1" s="16">
        <f>'Copper Links'!$D$14</f>
        <v>0</v>
      </c>
      <c r="CI1" s="16">
        <f>'Copper Links'!$D$15</f>
        <v>0</v>
      </c>
      <c r="CJ1" s="16">
        <f>'Copper Links'!$D$18</f>
        <v>0</v>
      </c>
      <c r="CK1" s="16">
        <f>'Copper Links'!$D$19</f>
        <v>0</v>
      </c>
      <c r="CL1" s="16">
        <f>'Copper Links'!$D$22</f>
        <v>0</v>
      </c>
      <c r="CM1" s="16">
        <f>'Copper Links'!$D$23</f>
        <v>0</v>
      </c>
      <c r="CN1" s="16">
        <f>'Copper Links'!$D$26</f>
        <v>0</v>
      </c>
      <c r="CO1" s="16">
        <f>'Copper Links'!$D$27</f>
        <v>0</v>
      </c>
      <c r="CP1" s="16">
        <f>'Copper Links'!$D$28</f>
        <v>0</v>
      </c>
      <c r="CQ1" s="16">
        <f>'Copper Links'!$D$31</f>
        <v>0</v>
      </c>
      <c r="CR1" s="16">
        <f>'Copper Links'!$D$32</f>
        <v>0</v>
      </c>
      <c r="CS1" s="16">
        <f>'Copper Links'!$D$33</f>
        <v>0</v>
      </c>
      <c r="CT1" s="16">
        <f>'Copper Links'!$D$36</f>
        <v>0</v>
      </c>
      <c r="CU1" s="16">
        <f>'Copper Links'!$D$37</f>
        <v>0</v>
      </c>
      <c r="CV1" s="16">
        <f>'Copper Links'!$D$38</f>
        <v>0</v>
      </c>
      <c r="CW1" s="19">
        <f>'Copper Links'!$D$39</f>
        <v>0</v>
      </c>
      <c r="CX1" s="16">
        <f>Fibre!$E$9</f>
        <v>0</v>
      </c>
      <c r="CY1" s="16">
        <f>Fibre!$E$13</f>
        <v>0</v>
      </c>
      <c r="CZ1" s="16">
        <f>Fibre!$E14</f>
        <v>0</v>
      </c>
      <c r="DA1" s="16">
        <f>Fibre!$E$18</f>
        <v>0</v>
      </c>
      <c r="DB1" s="16">
        <f>Fibre!$E$19</f>
        <v>0</v>
      </c>
      <c r="DC1" s="16">
        <f>Fibre!$E$20</f>
        <v>0</v>
      </c>
      <c r="DD1" s="16">
        <f>Fibre!$E$22</f>
        <v>0</v>
      </c>
      <c r="DE1" s="16">
        <f>Fibre!$E$23</f>
        <v>0</v>
      </c>
      <c r="DF1" s="16">
        <f>Fibre!$E$24</f>
        <v>0</v>
      </c>
      <c r="DG1" s="16">
        <f>Fibre!$E$27</f>
        <v>0</v>
      </c>
      <c r="DH1" s="16">
        <f>Fibre!$E$28</f>
        <v>0</v>
      </c>
      <c r="DI1" s="16">
        <f>Fibre!$E$29</f>
        <v>0</v>
      </c>
      <c r="DJ1" s="19">
        <f>Fibre!$E$30</f>
        <v>0</v>
      </c>
      <c r="DK1" s="16">
        <f>'Copper Crossconnect'!$D$9</f>
        <v>0</v>
      </c>
      <c r="DL1" s="16">
        <f>'Copper Crossconnect'!$D$10</f>
        <v>0</v>
      </c>
      <c r="DM1" s="16">
        <f>'Copper Crossconnect'!$D$11</f>
        <v>0</v>
      </c>
      <c r="DN1" s="16">
        <f>'Copper Crossconnect'!$D$14</f>
        <v>0</v>
      </c>
      <c r="DO1" s="16">
        <f>'Copper Crossconnect'!$D$15</f>
        <v>0</v>
      </c>
      <c r="DP1" s="16">
        <f>'Copper Crossconnect'!$D$16</f>
        <v>0</v>
      </c>
      <c r="DQ1" s="16">
        <f>'Copper Crossconnect'!$D$19</f>
        <v>0</v>
      </c>
      <c r="DR1" s="16" t="s">
        <v>785</v>
      </c>
      <c r="DS1" s="16">
        <f>'Copper Crossconnect'!$D$20</f>
        <v>0</v>
      </c>
      <c r="DT1" s="16">
        <f>'Copper Crossconnect'!$D$21</f>
        <v>0</v>
      </c>
      <c r="DU1" s="16">
        <f>'Copper Crossconnect'!$E$9</f>
        <v>0</v>
      </c>
      <c r="DV1" s="16">
        <f>'Copper Crossconnect'!$E$10</f>
        <v>0</v>
      </c>
      <c r="DW1" s="16">
        <f>'Copper Crossconnect'!$E$14</f>
        <v>0</v>
      </c>
      <c r="DX1" s="16">
        <f>'Copper Crossconnect'!$E$15</f>
        <v>0</v>
      </c>
      <c r="DY1" s="16">
        <f>'Copper Crossconnect'!$E$16</f>
        <v>0</v>
      </c>
      <c r="DZ1" s="16">
        <f>'Copper Crossconnect'!$E$19</f>
        <v>0</v>
      </c>
      <c r="EA1" s="16" t="s">
        <v>785</v>
      </c>
      <c r="EB1" s="16">
        <f>'Copper Crossconnect'!$E$20</f>
        <v>0</v>
      </c>
      <c r="EC1" s="16">
        <f>'Copper Crossconnect'!$E$21</f>
        <v>0</v>
      </c>
      <c r="ED1" s="16">
        <f>'Copper Links'!$C$40</f>
        <v>0</v>
      </c>
      <c r="EE1" s="16">
        <f>'Copper Links'!$D$40</f>
        <v>0</v>
      </c>
      <c r="EF1" s="16">
        <f>'Copper Crossconnect'!$D$22</f>
        <v>0</v>
      </c>
      <c r="EG1" s="16">
        <f>'Copper Crossconnect'!$E$22</f>
        <v>0</v>
      </c>
      <c r="EH1" s="68">
        <f>Fibre!D31</f>
        <v>0</v>
      </c>
      <c r="EI1" s="68">
        <f>Fibre!E31</f>
        <v>0</v>
      </c>
      <c r="EJ1" s="21">
        <f>General!P26</f>
        <v>0</v>
      </c>
      <c r="EK1" s="21">
        <f>General!P27</f>
        <v>0</v>
      </c>
      <c r="EL1" s="21">
        <f>General!P28</f>
        <v>0</v>
      </c>
      <c r="EM1" s="21">
        <f>General!P29</f>
        <v>0</v>
      </c>
    </row>
    <row r="2" spans="1:143" s="22" customFormat="1" ht="90" customHeight="1">
      <c r="A2" s="22" t="s">
        <v>952</v>
      </c>
      <c r="B2" s="22" t="s">
        <v>953</v>
      </c>
      <c r="C2" s="22" t="s">
        <v>954</v>
      </c>
      <c r="D2" s="22" t="s">
        <v>955</v>
      </c>
      <c r="E2" s="22" t="s">
        <v>956</v>
      </c>
      <c r="F2" s="22" t="s">
        <v>957</v>
      </c>
      <c r="G2" s="22" t="s">
        <v>958</v>
      </c>
      <c r="H2" s="22" t="s">
        <v>959</v>
      </c>
      <c r="I2" s="22" t="s">
        <v>960</v>
      </c>
      <c r="J2" s="22" t="s">
        <v>961</v>
      </c>
      <c r="K2" s="22" t="s">
        <v>962</v>
      </c>
      <c r="L2" s="22" t="s">
        <v>963</v>
      </c>
      <c r="M2" s="22" t="s">
        <v>964</v>
      </c>
      <c r="N2" s="22" t="s">
        <v>965</v>
      </c>
      <c r="O2" s="22" t="s">
        <v>966</v>
      </c>
      <c r="P2" s="22" t="s">
        <v>967</v>
      </c>
      <c r="Q2" s="22" t="s">
        <v>968</v>
      </c>
      <c r="R2" s="22" t="s">
        <v>969</v>
      </c>
      <c r="S2" s="22" t="s">
        <v>970</v>
      </c>
      <c r="T2" s="22" t="s">
        <v>971</v>
      </c>
      <c r="U2" s="22" t="s">
        <v>972</v>
      </c>
      <c r="V2" s="23" t="s">
        <v>973</v>
      </c>
      <c r="W2" s="24" t="s">
        <v>974</v>
      </c>
      <c r="X2" s="24" t="s">
        <v>975</v>
      </c>
      <c r="Y2" s="24" t="s">
        <v>976</v>
      </c>
      <c r="Z2" s="24" t="s">
        <v>977</v>
      </c>
      <c r="AA2" s="24" t="s">
        <v>978</v>
      </c>
      <c r="AB2" s="24" t="s">
        <v>979</v>
      </c>
      <c r="AC2" s="24" t="s">
        <v>980</v>
      </c>
      <c r="AD2" s="22" t="s">
        <v>981</v>
      </c>
      <c r="AE2" s="22" t="s">
        <v>982</v>
      </c>
      <c r="AF2" s="22" t="s">
        <v>983</v>
      </c>
      <c r="AG2" s="22" t="s">
        <v>984</v>
      </c>
      <c r="AH2" s="22" t="s">
        <v>985</v>
      </c>
      <c r="AI2" s="22" t="s">
        <v>986</v>
      </c>
      <c r="AJ2" s="22" t="s">
        <v>987</v>
      </c>
      <c r="AK2" s="22" t="s">
        <v>988</v>
      </c>
      <c r="AL2" s="22" t="s">
        <v>989</v>
      </c>
      <c r="AM2" s="22" t="s">
        <v>990</v>
      </c>
      <c r="AN2" s="22" t="s">
        <v>991</v>
      </c>
      <c r="AO2" s="22" t="s">
        <v>992</v>
      </c>
      <c r="AP2" s="22" t="s">
        <v>993</v>
      </c>
      <c r="AQ2" s="22" t="s">
        <v>994</v>
      </c>
      <c r="AR2" s="22" t="s">
        <v>995</v>
      </c>
      <c r="AS2" s="22" t="s">
        <v>996</v>
      </c>
      <c r="AT2" s="22" t="s">
        <v>997</v>
      </c>
      <c r="AU2" s="22" t="s">
        <v>998</v>
      </c>
      <c r="AV2" s="22" t="s">
        <v>999</v>
      </c>
      <c r="AW2" s="22" t="s">
        <v>1000</v>
      </c>
      <c r="AX2" s="23" t="s">
        <v>1001</v>
      </c>
      <c r="AY2" s="22" t="s">
        <v>1002</v>
      </c>
      <c r="AZ2" s="22" t="s">
        <v>1003</v>
      </c>
      <c r="BA2" s="22" t="s">
        <v>1004</v>
      </c>
      <c r="BB2" s="22" t="s">
        <v>1005</v>
      </c>
      <c r="BC2" s="22" t="s">
        <v>1006</v>
      </c>
      <c r="BD2" s="22" t="s">
        <v>1007</v>
      </c>
      <c r="BE2" s="22" t="s">
        <v>1008</v>
      </c>
      <c r="BF2" s="22" t="s">
        <v>1009</v>
      </c>
      <c r="BG2" s="22" t="s">
        <v>1010</v>
      </c>
      <c r="BH2" s="22" t="s">
        <v>1011</v>
      </c>
      <c r="BI2" s="22" t="s">
        <v>1012</v>
      </c>
      <c r="BJ2" s="22" t="s">
        <v>1013</v>
      </c>
      <c r="BK2" s="22" t="s">
        <v>1014</v>
      </c>
      <c r="BL2" s="22" t="s">
        <v>1015</v>
      </c>
      <c r="BM2" s="22" t="s">
        <v>1016</v>
      </c>
      <c r="BN2" s="22" t="s">
        <v>1017</v>
      </c>
      <c r="BO2" s="22" t="s">
        <v>1018</v>
      </c>
      <c r="BP2" s="22" t="s">
        <v>1019</v>
      </c>
      <c r="BQ2" s="23" t="s">
        <v>1020</v>
      </c>
      <c r="BR2" s="22" t="s">
        <v>1002</v>
      </c>
      <c r="BS2" s="22" t="s">
        <v>1004</v>
      </c>
      <c r="BT2" s="22" t="s">
        <v>1005</v>
      </c>
      <c r="BU2" s="22" t="s">
        <v>1006</v>
      </c>
      <c r="BV2" s="22" t="s">
        <v>1021</v>
      </c>
      <c r="BW2" s="22" t="s">
        <v>1022</v>
      </c>
      <c r="BX2" s="22" t="s">
        <v>1023</v>
      </c>
      <c r="BY2" s="22" t="s">
        <v>1021</v>
      </c>
      <c r="BZ2" s="22" t="s">
        <v>1022</v>
      </c>
      <c r="CA2" s="22" t="s">
        <v>1023</v>
      </c>
      <c r="CB2" s="22" t="s">
        <v>1017</v>
      </c>
      <c r="CC2" s="22" t="s">
        <v>1019</v>
      </c>
      <c r="CD2" s="22" t="s">
        <v>1020</v>
      </c>
      <c r="CE2" s="23" t="s">
        <v>1024</v>
      </c>
      <c r="CF2" s="22" t="s">
        <v>1025</v>
      </c>
      <c r="CG2" s="22" t="s">
        <v>1026</v>
      </c>
      <c r="CH2" s="22" t="s">
        <v>1027</v>
      </c>
      <c r="CI2" s="22" t="s">
        <v>1028</v>
      </c>
      <c r="CJ2" s="22" t="s">
        <v>1029</v>
      </c>
      <c r="CK2" s="22" t="s">
        <v>1030</v>
      </c>
      <c r="CL2" s="22" t="s">
        <v>1031</v>
      </c>
      <c r="CM2" s="22" t="s">
        <v>1032</v>
      </c>
      <c r="CN2" s="22" t="s">
        <v>1033</v>
      </c>
      <c r="CO2" s="22" t="s">
        <v>1034</v>
      </c>
      <c r="CP2" s="22" t="s">
        <v>1035</v>
      </c>
      <c r="CQ2" s="22" t="s">
        <v>1036</v>
      </c>
      <c r="CR2" s="22" t="s">
        <v>1037</v>
      </c>
      <c r="CS2" s="22" t="s">
        <v>1038</v>
      </c>
      <c r="CT2" s="22" t="s">
        <v>1039</v>
      </c>
      <c r="CU2" s="22" t="s">
        <v>1040</v>
      </c>
      <c r="CV2" s="22" t="s">
        <v>1041</v>
      </c>
      <c r="CW2" s="23" t="s">
        <v>1042</v>
      </c>
      <c r="CX2" s="22" t="s">
        <v>1025</v>
      </c>
      <c r="CY2" s="22" t="s">
        <v>1027</v>
      </c>
      <c r="CZ2" s="22" t="s">
        <v>1028</v>
      </c>
      <c r="DA2" s="22" t="s">
        <v>1043</v>
      </c>
      <c r="DB2" s="22" t="s">
        <v>1044</v>
      </c>
      <c r="DC2" s="22" t="s">
        <v>1045</v>
      </c>
      <c r="DD2" s="22" t="s">
        <v>1046</v>
      </c>
      <c r="DE2" s="22" t="s">
        <v>1047</v>
      </c>
      <c r="DF2" s="22" t="s">
        <v>1048</v>
      </c>
      <c r="DG2" s="22" t="s">
        <v>1039</v>
      </c>
      <c r="DH2" s="22" t="s">
        <v>1041</v>
      </c>
      <c r="DI2" s="22" t="s">
        <v>1042</v>
      </c>
      <c r="DJ2" s="23" t="s">
        <v>1049</v>
      </c>
      <c r="DK2" s="22" t="s">
        <v>1002</v>
      </c>
      <c r="DL2" s="22" t="s">
        <v>1003</v>
      </c>
      <c r="DM2" s="22" t="s">
        <v>1004</v>
      </c>
      <c r="DN2" s="22" t="s">
        <v>1014</v>
      </c>
      <c r="DO2" s="22" t="s">
        <v>1015</v>
      </c>
      <c r="DP2" s="22" t="s">
        <v>1016</v>
      </c>
      <c r="DQ2" s="22" t="s">
        <v>1017</v>
      </c>
      <c r="DR2" s="22" t="s">
        <v>1018</v>
      </c>
      <c r="DS2" s="22" t="s">
        <v>1019</v>
      </c>
      <c r="DT2" s="23" t="s">
        <v>1020</v>
      </c>
      <c r="DU2" s="22" t="s">
        <v>1025</v>
      </c>
      <c r="DV2" s="22" t="s">
        <v>1026</v>
      </c>
      <c r="DW2" s="22" t="s">
        <v>1036</v>
      </c>
      <c r="DX2" s="22" t="s">
        <v>1037</v>
      </c>
      <c r="DY2" s="22" t="s">
        <v>1038</v>
      </c>
      <c r="DZ2" s="22" t="s">
        <v>1039</v>
      </c>
      <c r="EA2" s="22" t="s">
        <v>1040</v>
      </c>
      <c r="EB2" s="22" t="s">
        <v>1041</v>
      </c>
      <c r="EC2" s="23" t="s">
        <v>1042</v>
      </c>
      <c r="ED2" s="22" t="s">
        <v>771</v>
      </c>
      <c r="EE2" s="22" t="s">
        <v>772</v>
      </c>
      <c r="EF2" s="22" t="s">
        <v>773</v>
      </c>
      <c r="EG2" s="22" t="s">
        <v>774</v>
      </c>
      <c r="EH2" s="22" t="s">
        <v>775</v>
      </c>
      <c r="EI2" s="22" t="s">
        <v>776</v>
      </c>
      <c r="EJ2" s="22" t="s">
        <v>246</v>
      </c>
      <c r="EK2" s="22" t="s">
        <v>247</v>
      </c>
      <c r="EL2" s="22" t="s">
        <v>248</v>
      </c>
      <c r="EM2" s="22" t="s">
        <v>249</v>
      </c>
    </row>
    <row r="3" spans="1:143" s="21" customFormat="1" ht="13.2">
      <c r="A3" s="25"/>
      <c r="B3" s="25"/>
      <c r="C3" s="25"/>
      <c r="D3" s="25"/>
      <c r="E3" s="25"/>
      <c r="F3" s="25"/>
      <c r="G3" s="25"/>
      <c r="H3" s="25"/>
      <c r="I3" s="25"/>
      <c r="J3" s="25"/>
      <c r="K3" s="25"/>
      <c r="L3" s="25"/>
      <c r="M3" s="25"/>
      <c r="N3" s="25"/>
      <c r="O3" s="25"/>
      <c r="P3" s="25"/>
      <c r="Q3" s="25"/>
      <c r="R3" s="25"/>
      <c r="S3" s="25"/>
      <c r="T3" s="25"/>
      <c r="U3" s="25"/>
      <c r="V3" s="26"/>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8"/>
      <c r="AY3" s="29"/>
      <c r="AZ3" s="29"/>
      <c r="BA3" s="29"/>
      <c r="BB3" s="29"/>
      <c r="BC3" s="29"/>
      <c r="BD3" s="29"/>
      <c r="BE3" s="29"/>
      <c r="BF3" s="29"/>
      <c r="BG3" s="29"/>
      <c r="BH3" s="29"/>
      <c r="BI3" s="29"/>
      <c r="BJ3" s="29"/>
      <c r="BK3" s="29"/>
      <c r="BL3" s="29"/>
      <c r="BM3" s="29"/>
      <c r="BN3" s="29"/>
      <c r="BO3" s="29"/>
      <c r="BP3" s="29"/>
      <c r="BQ3" s="30"/>
      <c r="BR3" s="31"/>
      <c r="BS3" s="31"/>
      <c r="BT3" s="31"/>
      <c r="BU3" s="31"/>
      <c r="BV3" s="31"/>
      <c r="BW3" s="31"/>
      <c r="BX3" s="31"/>
      <c r="BY3" s="31"/>
      <c r="BZ3" s="31"/>
      <c r="CA3" s="31"/>
      <c r="CB3" s="31"/>
      <c r="CC3" s="31"/>
      <c r="CD3" s="31"/>
      <c r="CE3" s="32"/>
      <c r="CF3" s="33"/>
      <c r="CG3" s="33"/>
      <c r="CH3" s="33"/>
      <c r="CI3" s="33"/>
      <c r="CJ3" s="33"/>
      <c r="CK3" s="33"/>
      <c r="CL3" s="33"/>
      <c r="CM3" s="33"/>
      <c r="CN3" s="33"/>
      <c r="CO3" s="33"/>
      <c r="CP3" s="33"/>
      <c r="CQ3" s="33"/>
      <c r="CR3" s="33"/>
      <c r="CS3" s="33"/>
      <c r="CT3" s="33"/>
      <c r="CU3" s="33"/>
      <c r="CV3" s="33"/>
      <c r="CW3" s="34"/>
      <c r="CX3" s="35"/>
      <c r="CY3" s="35"/>
      <c r="CZ3" s="35"/>
      <c r="DA3" s="35"/>
      <c r="DB3" s="35"/>
      <c r="DC3" s="35"/>
      <c r="DD3" s="35"/>
      <c r="DE3" s="35"/>
      <c r="DF3" s="35"/>
      <c r="DG3" s="35"/>
      <c r="DH3" s="35"/>
      <c r="DI3" s="35"/>
      <c r="DJ3" s="36"/>
      <c r="DK3" s="61"/>
      <c r="DL3" s="61"/>
      <c r="DM3" s="61"/>
      <c r="DN3" s="61"/>
      <c r="DO3" s="61"/>
      <c r="DP3" s="61"/>
      <c r="DQ3" s="61"/>
      <c r="DR3" s="61"/>
      <c r="DS3" s="61"/>
      <c r="DT3" s="61"/>
      <c r="DU3" s="62"/>
      <c r="DV3" s="62"/>
      <c r="DW3" s="62"/>
      <c r="DX3" s="62"/>
      <c r="DY3" s="62"/>
      <c r="DZ3" s="62"/>
      <c r="EA3" s="62"/>
      <c r="EB3" s="62"/>
      <c r="EC3" s="62"/>
      <c r="ED3" s="67"/>
      <c r="EE3" s="67"/>
      <c r="EF3" s="67"/>
      <c r="EG3" s="67"/>
      <c r="EH3" s="67"/>
      <c r="EI3" s="67"/>
      <c r="EJ3" s="90"/>
      <c r="EK3" s="90"/>
      <c r="EL3" s="90"/>
      <c r="EM3" s="90"/>
    </row>
    <row r="4" spans="1:143" s="21" customFormat="1" ht="13.2">
      <c r="A4" s="21">
        <v>1</v>
      </c>
      <c r="B4" s="21">
        <v>2</v>
      </c>
      <c r="C4" s="21">
        <v>3</v>
      </c>
      <c r="D4" s="21">
        <v>4</v>
      </c>
      <c r="E4" s="21">
        <v>5</v>
      </c>
      <c r="F4" s="21">
        <v>6</v>
      </c>
      <c r="G4" s="21">
        <v>7</v>
      </c>
      <c r="H4" s="21">
        <v>8</v>
      </c>
      <c r="I4" s="21">
        <v>9</v>
      </c>
      <c r="J4" s="21">
        <v>10</v>
      </c>
      <c r="K4" s="21">
        <v>11</v>
      </c>
      <c r="L4" s="21">
        <v>12</v>
      </c>
      <c r="M4" s="21">
        <v>13</v>
      </c>
      <c r="N4" s="21">
        <v>14</v>
      </c>
      <c r="O4" s="21">
        <v>15</v>
      </c>
      <c r="P4" s="21">
        <v>16</v>
      </c>
      <c r="Q4" s="21">
        <v>17</v>
      </c>
      <c r="R4" s="21">
        <v>18</v>
      </c>
      <c r="S4" s="21">
        <v>19</v>
      </c>
      <c r="T4" s="21">
        <v>20</v>
      </c>
      <c r="U4" s="21">
        <v>21</v>
      </c>
      <c r="V4" s="37">
        <v>22</v>
      </c>
      <c r="W4" s="21">
        <v>23</v>
      </c>
      <c r="X4" s="21">
        <v>24</v>
      </c>
      <c r="Y4" s="21">
        <v>25</v>
      </c>
      <c r="Z4" s="21">
        <v>26</v>
      </c>
      <c r="AA4" s="21">
        <v>27</v>
      </c>
      <c r="AB4" s="21">
        <v>28</v>
      </c>
      <c r="AC4" s="21">
        <v>29</v>
      </c>
      <c r="AD4" s="21">
        <v>30</v>
      </c>
      <c r="AE4" s="21">
        <v>31</v>
      </c>
      <c r="AF4" s="21">
        <v>32</v>
      </c>
      <c r="AG4" s="21">
        <v>33</v>
      </c>
      <c r="AH4" s="21">
        <v>34</v>
      </c>
      <c r="AI4" s="21">
        <v>35</v>
      </c>
      <c r="AJ4" s="21">
        <v>36</v>
      </c>
      <c r="AK4" s="21">
        <v>37</v>
      </c>
      <c r="AL4" s="21">
        <v>38</v>
      </c>
      <c r="AM4" s="21">
        <v>39</v>
      </c>
      <c r="AN4" s="21">
        <v>40</v>
      </c>
      <c r="AO4" s="21">
        <v>41</v>
      </c>
      <c r="AP4" s="21">
        <v>42</v>
      </c>
      <c r="AQ4" s="21">
        <v>43</v>
      </c>
      <c r="AR4" s="21">
        <v>44</v>
      </c>
      <c r="AS4" s="21">
        <v>45</v>
      </c>
      <c r="AT4" s="21">
        <v>46</v>
      </c>
      <c r="AU4" s="21">
        <v>47</v>
      </c>
      <c r="AV4" s="21">
        <v>48</v>
      </c>
      <c r="AW4" s="21">
        <v>49</v>
      </c>
      <c r="AX4" s="37">
        <v>50</v>
      </c>
      <c r="AY4" s="21">
        <v>51</v>
      </c>
      <c r="AZ4" s="21">
        <v>52</v>
      </c>
      <c r="BA4" s="21">
        <v>53</v>
      </c>
      <c r="BB4" s="21">
        <v>54</v>
      </c>
      <c r="BC4" s="21">
        <v>55</v>
      </c>
      <c r="BD4" s="21">
        <v>56</v>
      </c>
      <c r="BE4" s="21">
        <v>57</v>
      </c>
      <c r="BF4" s="21">
        <v>58</v>
      </c>
      <c r="BG4" s="21">
        <v>59</v>
      </c>
      <c r="BH4" s="21">
        <v>60</v>
      </c>
      <c r="BI4" s="21">
        <v>61</v>
      </c>
      <c r="BJ4" s="21">
        <v>62</v>
      </c>
      <c r="BK4" s="21">
        <v>63</v>
      </c>
      <c r="BL4" s="21">
        <v>64</v>
      </c>
      <c r="BM4" s="21">
        <v>65</v>
      </c>
      <c r="BN4" s="21">
        <v>66</v>
      </c>
      <c r="BO4" s="21">
        <v>67</v>
      </c>
      <c r="BP4" s="21">
        <v>68</v>
      </c>
      <c r="BQ4" s="37">
        <v>69</v>
      </c>
      <c r="BR4" s="21">
        <v>70</v>
      </c>
      <c r="BS4" s="21">
        <v>71</v>
      </c>
      <c r="BT4" s="21">
        <v>72</v>
      </c>
      <c r="BU4" s="21">
        <v>73</v>
      </c>
      <c r="BV4" s="21">
        <v>74</v>
      </c>
      <c r="BW4" s="21">
        <v>75</v>
      </c>
      <c r="BX4" s="21">
        <v>76</v>
      </c>
      <c r="BY4" s="21">
        <v>77</v>
      </c>
      <c r="BZ4" s="21">
        <v>78</v>
      </c>
      <c r="CA4" s="21">
        <v>79</v>
      </c>
      <c r="CB4" s="21">
        <v>80</v>
      </c>
      <c r="CC4" s="21">
        <v>81</v>
      </c>
      <c r="CD4" s="21">
        <v>82</v>
      </c>
      <c r="CE4" s="37">
        <v>83</v>
      </c>
      <c r="CF4" s="21">
        <v>84</v>
      </c>
      <c r="CG4" s="21">
        <v>85</v>
      </c>
      <c r="CH4" s="21">
        <v>86</v>
      </c>
      <c r="CI4" s="21">
        <v>87</v>
      </c>
      <c r="CJ4" s="21">
        <v>88</v>
      </c>
      <c r="CK4" s="21">
        <v>89</v>
      </c>
      <c r="CL4" s="21">
        <v>90</v>
      </c>
      <c r="CM4" s="21">
        <v>91</v>
      </c>
      <c r="CN4" s="21">
        <v>92</v>
      </c>
      <c r="CO4" s="21">
        <v>93</v>
      </c>
      <c r="CP4" s="21">
        <v>94</v>
      </c>
      <c r="CQ4" s="21">
        <v>95</v>
      </c>
      <c r="CR4" s="21">
        <v>96</v>
      </c>
      <c r="CS4" s="21">
        <v>97</v>
      </c>
      <c r="CT4" s="21">
        <v>98</v>
      </c>
      <c r="CU4" s="21">
        <v>99</v>
      </c>
      <c r="CV4" s="21">
        <v>100</v>
      </c>
      <c r="CW4" s="37">
        <v>101</v>
      </c>
      <c r="CX4" s="21">
        <v>102</v>
      </c>
      <c r="CY4" s="21">
        <v>103</v>
      </c>
      <c r="CZ4" s="21">
        <v>104</v>
      </c>
      <c r="DA4" s="21">
        <v>105</v>
      </c>
      <c r="DB4" s="21">
        <v>106</v>
      </c>
      <c r="DC4" s="21">
        <v>107</v>
      </c>
      <c r="DD4" s="21">
        <v>108</v>
      </c>
      <c r="DE4" s="21">
        <v>109</v>
      </c>
      <c r="DF4" s="21">
        <v>110</v>
      </c>
      <c r="DG4" s="21">
        <v>111</v>
      </c>
      <c r="DH4" s="21">
        <v>112</v>
      </c>
      <c r="DI4" s="21">
        <v>113</v>
      </c>
      <c r="DJ4" s="37">
        <v>114</v>
      </c>
      <c r="DK4" s="21">
        <v>115</v>
      </c>
      <c r="DL4" s="37">
        <v>116</v>
      </c>
      <c r="DM4" s="21">
        <v>117</v>
      </c>
      <c r="DN4" s="37">
        <v>118</v>
      </c>
      <c r="DO4" s="21">
        <v>119</v>
      </c>
      <c r="DP4" s="37">
        <v>120</v>
      </c>
      <c r="DQ4" s="21">
        <v>121</v>
      </c>
      <c r="DR4" s="37">
        <v>122</v>
      </c>
      <c r="DS4" s="21">
        <v>123</v>
      </c>
      <c r="DT4" s="37">
        <v>124</v>
      </c>
      <c r="DU4" s="21">
        <v>125</v>
      </c>
      <c r="DV4" s="37">
        <v>126</v>
      </c>
      <c r="DW4" s="21">
        <v>127</v>
      </c>
      <c r="DX4" s="37">
        <v>128</v>
      </c>
      <c r="DY4" s="21">
        <v>129</v>
      </c>
      <c r="DZ4" s="37">
        <v>130</v>
      </c>
      <c r="EA4" s="21">
        <v>131</v>
      </c>
      <c r="EB4" s="37">
        <v>132</v>
      </c>
      <c r="EC4" s="21">
        <v>133</v>
      </c>
      <c r="ED4" s="37">
        <v>134</v>
      </c>
      <c r="EE4" s="21">
        <v>135</v>
      </c>
      <c r="EF4" s="37">
        <v>136</v>
      </c>
      <c r="EG4" s="21">
        <v>137</v>
      </c>
      <c r="EH4" s="37">
        <v>138</v>
      </c>
      <c r="EI4" s="21">
        <v>139</v>
      </c>
      <c r="EJ4" s="37">
        <v>140</v>
      </c>
      <c r="EK4" s="21">
        <v>141</v>
      </c>
      <c r="EL4" s="37">
        <v>142</v>
      </c>
      <c r="EM4" s="21">
        <v>143</v>
      </c>
    </row>
    <row r="5" spans="1:143" s="21" customFormat="1" ht="13.2">
      <c r="A5" s="21">
        <v>1</v>
      </c>
      <c r="B5" s="21">
        <v>2</v>
      </c>
      <c r="C5" s="21">
        <v>3</v>
      </c>
      <c r="D5" s="21">
        <v>4</v>
      </c>
      <c r="E5" s="21">
        <v>5</v>
      </c>
      <c r="F5" s="21">
        <v>6</v>
      </c>
      <c r="G5" s="21">
        <v>7</v>
      </c>
      <c r="H5" s="21">
        <v>8</v>
      </c>
      <c r="I5" s="21">
        <v>9</v>
      </c>
      <c r="J5" s="21">
        <v>10</v>
      </c>
      <c r="K5" s="21">
        <v>11</v>
      </c>
      <c r="L5" s="21">
        <v>12</v>
      </c>
      <c r="M5" s="21">
        <v>13</v>
      </c>
      <c r="N5" s="21">
        <v>14</v>
      </c>
      <c r="O5" s="21">
        <v>15</v>
      </c>
      <c r="P5" s="21">
        <v>16</v>
      </c>
      <c r="Q5" s="21">
        <v>17</v>
      </c>
      <c r="R5" s="21">
        <v>18</v>
      </c>
      <c r="S5" s="21">
        <v>19</v>
      </c>
      <c r="T5" s="21">
        <v>20</v>
      </c>
      <c r="U5" s="21">
        <v>21</v>
      </c>
      <c r="V5" s="37">
        <v>22</v>
      </c>
      <c r="W5" s="21">
        <v>1</v>
      </c>
      <c r="X5" s="21">
        <v>2</v>
      </c>
      <c r="Y5" s="21">
        <v>3</v>
      </c>
      <c r="Z5" s="21">
        <v>4</v>
      </c>
      <c r="AA5" s="21">
        <v>5</v>
      </c>
      <c r="AB5" s="21">
        <v>6</v>
      </c>
      <c r="AC5" s="21">
        <v>7</v>
      </c>
      <c r="AD5" s="21">
        <v>8</v>
      </c>
      <c r="AE5" s="21">
        <v>9</v>
      </c>
      <c r="AF5" s="21">
        <v>10</v>
      </c>
      <c r="AG5" s="21">
        <v>11</v>
      </c>
      <c r="AH5" s="21">
        <v>12</v>
      </c>
      <c r="AI5" s="21">
        <v>13</v>
      </c>
      <c r="AJ5" s="21">
        <v>14</v>
      </c>
      <c r="AK5" s="21">
        <v>15</v>
      </c>
      <c r="AL5" s="21">
        <v>16</v>
      </c>
      <c r="AM5" s="21">
        <v>17</v>
      </c>
      <c r="AN5" s="21">
        <v>18</v>
      </c>
      <c r="AO5" s="21">
        <v>19</v>
      </c>
      <c r="AP5" s="21">
        <v>20</v>
      </c>
      <c r="AQ5" s="21">
        <v>21</v>
      </c>
      <c r="AR5" s="21">
        <v>22</v>
      </c>
      <c r="AS5" s="21">
        <v>23</v>
      </c>
      <c r="AT5" s="21">
        <v>24</v>
      </c>
      <c r="AU5" s="21">
        <v>25</v>
      </c>
      <c r="AV5" s="21">
        <v>26</v>
      </c>
      <c r="AW5" s="21">
        <v>27</v>
      </c>
      <c r="AX5" s="37">
        <v>28</v>
      </c>
      <c r="AY5" s="21">
        <v>1</v>
      </c>
      <c r="AZ5" s="21">
        <v>2</v>
      </c>
      <c r="BA5" s="21">
        <v>3</v>
      </c>
      <c r="BB5" s="21">
        <v>4</v>
      </c>
      <c r="BC5" s="21">
        <v>5</v>
      </c>
      <c r="BD5" s="21">
        <v>6</v>
      </c>
      <c r="BE5" s="21">
        <v>7</v>
      </c>
      <c r="BF5" s="21">
        <v>8</v>
      </c>
      <c r="BG5" s="21">
        <v>9</v>
      </c>
      <c r="BH5" s="21">
        <v>10</v>
      </c>
      <c r="BI5" s="21">
        <v>11</v>
      </c>
      <c r="BJ5" s="21">
        <v>12</v>
      </c>
      <c r="BK5" s="21">
        <v>13</v>
      </c>
      <c r="BL5" s="21">
        <v>14</v>
      </c>
      <c r="BM5" s="21">
        <v>15</v>
      </c>
      <c r="BN5" s="21">
        <v>16</v>
      </c>
      <c r="BO5" s="21">
        <v>17</v>
      </c>
      <c r="BP5" s="21">
        <v>18</v>
      </c>
      <c r="BQ5" s="37">
        <v>19</v>
      </c>
      <c r="BR5" s="21">
        <v>1</v>
      </c>
      <c r="BS5" s="21">
        <v>2</v>
      </c>
      <c r="BT5" s="21">
        <v>3</v>
      </c>
      <c r="BU5" s="21">
        <v>4</v>
      </c>
      <c r="BV5" s="21">
        <v>5</v>
      </c>
      <c r="BW5" s="21">
        <v>6</v>
      </c>
      <c r="BX5" s="21">
        <v>7</v>
      </c>
      <c r="BY5" s="21">
        <v>8</v>
      </c>
      <c r="BZ5" s="21">
        <v>9</v>
      </c>
      <c r="CA5" s="21">
        <v>10</v>
      </c>
      <c r="CB5" s="21">
        <v>11</v>
      </c>
      <c r="CC5" s="21">
        <v>12</v>
      </c>
      <c r="CD5" s="21">
        <v>13</v>
      </c>
      <c r="CE5" s="37">
        <v>14</v>
      </c>
      <c r="CF5" s="21">
        <v>1</v>
      </c>
      <c r="CG5" s="21">
        <v>2</v>
      </c>
      <c r="CH5" s="21">
        <v>3</v>
      </c>
      <c r="CI5" s="21">
        <v>4</v>
      </c>
      <c r="CJ5" s="21">
        <v>5</v>
      </c>
      <c r="CK5" s="21">
        <v>6</v>
      </c>
      <c r="CL5" s="21">
        <v>7</v>
      </c>
      <c r="CM5" s="21">
        <v>8</v>
      </c>
      <c r="CN5" s="21">
        <v>9</v>
      </c>
      <c r="CO5" s="21">
        <v>10</v>
      </c>
      <c r="CP5" s="21">
        <v>11</v>
      </c>
      <c r="CQ5" s="21">
        <v>12</v>
      </c>
      <c r="CR5" s="21">
        <v>13</v>
      </c>
      <c r="CS5" s="21">
        <v>14</v>
      </c>
      <c r="CT5" s="21">
        <v>15</v>
      </c>
      <c r="CU5" s="21">
        <v>16</v>
      </c>
      <c r="CV5" s="21">
        <v>17</v>
      </c>
      <c r="CW5" s="37">
        <v>18</v>
      </c>
      <c r="CX5" s="21">
        <v>1</v>
      </c>
      <c r="CY5" s="21">
        <v>2</v>
      </c>
      <c r="CZ5" s="21">
        <v>3</v>
      </c>
      <c r="DA5" s="21">
        <v>4</v>
      </c>
      <c r="DB5" s="21">
        <v>5</v>
      </c>
      <c r="DC5" s="21">
        <v>6</v>
      </c>
      <c r="DD5" s="21">
        <v>7</v>
      </c>
      <c r="DE5" s="21">
        <v>8</v>
      </c>
      <c r="DF5" s="21">
        <v>9</v>
      </c>
      <c r="DG5" s="21">
        <v>10</v>
      </c>
      <c r="DH5" s="21">
        <v>11</v>
      </c>
      <c r="DI5" s="21">
        <v>12</v>
      </c>
      <c r="DJ5" s="37">
        <v>13</v>
      </c>
      <c r="DK5" s="21">
        <v>1</v>
      </c>
      <c r="DL5" s="21">
        <v>2</v>
      </c>
      <c r="DM5" s="21">
        <v>3</v>
      </c>
      <c r="DN5" s="21">
        <v>4</v>
      </c>
      <c r="DO5" s="21">
        <v>5</v>
      </c>
      <c r="DP5" s="21">
        <v>6</v>
      </c>
      <c r="DQ5" s="21">
        <v>7</v>
      </c>
      <c r="DR5" s="21">
        <v>8</v>
      </c>
      <c r="DS5" s="21">
        <v>9</v>
      </c>
      <c r="DT5" s="21">
        <v>10</v>
      </c>
      <c r="DU5" s="21">
        <v>1</v>
      </c>
      <c r="DV5" s="21">
        <v>2</v>
      </c>
      <c r="DW5" s="21">
        <v>3</v>
      </c>
      <c r="DX5" s="21">
        <v>4</v>
      </c>
      <c r="DY5" s="21">
        <v>5</v>
      </c>
      <c r="DZ5" s="21">
        <v>6</v>
      </c>
      <c r="EA5" s="21">
        <v>7</v>
      </c>
      <c r="EB5" s="21">
        <v>8</v>
      </c>
      <c r="EC5" s="21">
        <v>9</v>
      </c>
      <c r="ED5" s="21">
        <v>1</v>
      </c>
      <c r="EE5" s="21">
        <v>2</v>
      </c>
      <c r="EF5" s="21">
        <v>3</v>
      </c>
      <c r="EG5" s="21">
        <v>4</v>
      </c>
      <c r="EH5" s="21">
        <v>5</v>
      </c>
      <c r="EI5" s="21">
        <v>6</v>
      </c>
      <c r="EJ5" s="21">
        <v>1</v>
      </c>
      <c r="EK5" s="21">
        <v>2</v>
      </c>
      <c r="EL5" s="21">
        <v>3</v>
      </c>
      <c r="EM5" s="21">
        <v>4</v>
      </c>
    </row>
  </sheetData>
  <sheetProtection selectLockedCells="1" selectUnlockedCells="1"/>
  <protectedRanges>
    <protectedRange sqref="CF1:CW1 A1:BQ1 DK1:EC1" name="Range1"/>
    <protectedRange sqref="W2:AC2" name="Range1_1"/>
  </protectedRanges>
  <phoneticPr fontId="1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7677A-18C9-4903-9143-82013D9D14FA}">
  <sheetPr>
    <tabColor rgb="FF00B050"/>
  </sheetPr>
  <dimension ref="A1:M34"/>
  <sheetViews>
    <sheetView showGridLines="0" showRowColHeaders="0" workbookViewId="0">
      <selection activeCell="A2" sqref="A2"/>
    </sheetView>
  </sheetViews>
  <sheetFormatPr defaultRowHeight="15"/>
  <cols>
    <col min="1" max="1" width="103.54296875" style="88" customWidth="1"/>
    <col min="2" max="2" width="39.36328125" customWidth="1"/>
  </cols>
  <sheetData>
    <row r="1" spans="1:13">
      <c r="A1" s="217"/>
      <c r="B1" s="56"/>
      <c r="C1" s="56"/>
      <c r="D1" s="56"/>
      <c r="E1" s="56"/>
      <c r="F1" s="56"/>
      <c r="G1" s="56"/>
      <c r="H1" s="56"/>
      <c r="I1" s="56"/>
      <c r="J1" s="56"/>
      <c r="K1" s="56"/>
      <c r="L1" s="56"/>
      <c r="M1" s="56"/>
    </row>
    <row r="2" spans="1:13" ht="15.6">
      <c r="A2" s="221" t="str">
        <f>HLOOKUP(Language,NotesLanguage,2,FALSE)</f>
        <v>The Submission Form :</v>
      </c>
    </row>
    <row r="3" spans="1:13" ht="38.25" customHeight="1">
      <c r="A3" s="219" t="str">
        <f>HLOOKUP(Language,NotesLanguage,4,FALSE)</f>
        <v>The most recent version of this submission form can be downloaded from the warranty webpage found in the Resources folder on the www.aginode.net website.</v>
      </c>
    </row>
    <row r="4" spans="1:13">
      <c r="A4" s="220"/>
    </row>
    <row r="5" spans="1:13" ht="15" customHeight="1">
      <c r="A5" s="217" t="str">
        <f>HLOOKUP(Language,NotesLanguage,6,FALSE)</f>
        <v>Languages other than English are also available in the form and can be easily selected from the dropdown list in the opening tab.</v>
      </c>
    </row>
    <row r="6" spans="1:13">
      <c r="A6" s="217"/>
    </row>
    <row r="7" spans="1:13">
      <c r="A7" s="217" t="str">
        <f>HLOOKUP(Language,NotesLanguage,7,FALSE)</f>
        <v>Following steps must be taken into consideration when applying for a warranty certificate:</v>
      </c>
    </row>
    <row r="8" spans="1:13">
      <c r="A8" s="217"/>
    </row>
    <row r="9" spans="1:13">
      <c r="A9" s="219" t="str">
        <f>HLOOKUP(Language,NotesLanguage,8,FALSE)</f>
        <v>* Use one submission form per cabling system type : see field "media" on tab "General"</v>
      </c>
    </row>
    <row r="10" spans="1:13">
      <c r="A10" s="219" t="str">
        <f>HLOOKUP(Language,NotesLanguage,9,FALSE)</f>
        <v>* Complete the mandatory fields indicated by a '#' in the form</v>
      </c>
    </row>
    <row r="11" spans="1:13" ht="25.5" customHeight="1">
      <c r="A11" s="217" t="str">
        <f>HLOOKUP(Language,NotesLanguage,10,FALSE)</f>
        <v>* Tabs "General" and "Project Details" should be completed in all cases. Additionally complete   
   tab "Copper Links", "Copper Crossconnect" or "Fibre" according to the chosen type of media.</v>
      </c>
    </row>
    <row r="12" spans="1:13">
      <c r="A12" s="219" t="str">
        <f>HLOOKUP(Language,NotesLanguage,11,FALSE)</f>
        <v xml:space="preserve">* Use the “other” column if an item is not available from the dropdown list </v>
      </c>
    </row>
    <row r="13" spans="1:13">
      <c r="A13" s="219" t="str">
        <f>HLOOKUP(Language,NotesLanguage,12,FALSE)</f>
        <v>* Do not forget to include your company’s unique CSP number, when applicable.</v>
      </c>
    </row>
    <row r="14" spans="1:13">
      <c r="A14" s="219" t="str">
        <f>HLOOKUP(Language,NotesLanguage,13,FALSE)</f>
        <v>* Include the test results in the correct file format according to our Field Test procedures</v>
      </c>
    </row>
    <row r="15" spans="1:13">
      <c r="A15" s="217"/>
    </row>
    <row r="16" spans="1:13" ht="26.4">
      <c r="A16" s="217" t="str">
        <f>HLOOKUP(Language,NotesLanguage,14,FALSE)</f>
        <v xml:space="preserve">The Warranty requests sent by e-mail are processed automatically, this allows us to produce the certificate in a short timeframe or reply promptly in case of missing information. </v>
      </c>
    </row>
    <row r="17" spans="1:1">
      <c r="A17" s="217"/>
    </row>
    <row r="18" spans="1:1" ht="15.6">
      <c r="A18" s="218" t="str">
        <f>HLOOKUP(Language,NotesLanguage,3,FALSE)</f>
        <v xml:space="preserve">Test Results file(s) : </v>
      </c>
    </row>
    <row r="19" spans="1:1" ht="38.25" customHeight="1">
      <c r="A19" s="217" t="str">
        <f>HLOOKUP(Language,NotesLanguage,15,FALSE)</f>
        <v>In order to verify the quality of the link one must test the installed links according to the minimum performance limits provided by the National &amp; International Standards.</v>
      </c>
    </row>
    <row r="20" spans="1:1">
      <c r="A20" s="217"/>
    </row>
    <row r="21" spans="1:1" ht="25.5" customHeight="1">
      <c r="A21" s="217" t="str">
        <f>HLOOKUP(Language,NotesLanguage,16,FALSE)</f>
        <v>Testing methods are detailed in our Field Testing Procedures which are downloadable from the website.  (The original test results prove the performance of the Cabling System installed and are therefore mandatory when applying for Warranty Certification.)</v>
      </c>
    </row>
    <row r="22" spans="1:1">
      <c r="A22" s="217"/>
    </row>
    <row r="23" spans="1:1" ht="26.4">
      <c r="A23" s="217" t="str">
        <f>HLOOKUP(Language,NotesLanguage,17,FALSE)</f>
        <v>Each field tester must be within the one year factory calibration period when used for certification. A copy of the manufacturer calibration document shall be made available to Aginode if requested.</v>
      </c>
    </row>
    <row r="24" spans="1:1">
      <c r="A24" s="217"/>
    </row>
    <row r="25" spans="1:1" ht="15" customHeight="1">
      <c r="A25" s="217" t="str">
        <f>HLOOKUP(Language,NotesLanguage,18,FALSE)</f>
        <v>Make sure that the number of test results provided are equal to the number of links detailed on the submission form and they are all passes.</v>
      </c>
    </row>
    <row r="26" spans="1:1">
      <c r="A26" s="217"/>
    </row>
    <row r="27" spans="1:1" ht="26.4">
      <c r="A27" s="217" t="str">
        <f>HLOOKUP(Language,NotesLanguage,19,FALSE)</f>
        <v>When the installation contains cross connections or service presentations which need to be certified, then a separate submission form and test results file has to be provided.</v>
      </c>
    </row>
    <row r="28" spans="1:1">
      <c r="A28" s="217" t="str">
        <f>HLOOKUP(Language,NotesLanguage,20,FALSE)</f>
        <v xml:space="preserve">Cross connections need to be tested separately according to our field test procedure. </v>
      </c>
    </row>
    <row r="29" spans="1:1">
      <c r="A29" s="217"/>
    </row>
    <row r="30" spans="1:1" ht="26.25" customHeight="1">
      <c r="A30" s="217" t="str">
        <f>HLOOKUP(Language,NotesLanguage,21,FALSE)</f>
        <v>The “as-Built” documentation including, but not limited to, rack layouts, cable routing and node id’s are not needed to obtain the Warranty certificate, but may be requested during the certification process.</v>
      </c>
    </row>
    <row r="31" spans="1:1">
      <c r="A31" s="217"/>
    </row>
    <row r="32" spans="1:1" ht="26.4">
      <c r="A32" s="219" t="str">
        <f>HLOOKUP(Language,NotesLanguage,22,FALSE)</f>
        <v>Please use our general warranty.ncs@aginode.net e-mail address for any of your queries related to LANmark Warranty Certification or contact your local Aginode representative.</v>
      </c>
    </row>
    <row r="33" spans="1:1">
      <c r="A33" s="217"/>
    </row>
    <row r="34" spans="1:1" ht="15" customHeight="1">
      <c r="A34" s="217" t="str">
        <f>HLOOKUP(Language,NotesLanguage,23,FALSE)</f>
        <v>For our Essential product range a separate Link performance conformity certificate can be obtained on-line from our website.</v>
      </c>
    </row>
  </sheetData>
  <sheetProtection algorithmName="SHA-512" hashValue="3DlHwzTFRDjfewf6fY68asOQ19qamepjubQi7Dke0bKX0+g2d32VR8hdkOz3YlfP0yaT9jnGrhhE0gYjpkvDmg==" saltValue="WnZaBQMDOsvSTEy1eNAvHA==" spinCount="100000" sheet="1" objects="1" scenarios="1" selectLockedCells="1" selectUnlockedCells="1"/>
  <phoneticPr fontId="10"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96412-6A9F-4529-803F-242F348A09EB}">
  <sheetPr>
    <tabColor indexed="41"/>
  </sheetPr>
  <dimension ref="A1:N35"/>
  <sheetViews>
    <sheetView showGridLines="0" showRowColHeaders="0" workbookViewId="0">
      <selection activeCell="L11" sqref="L11"/>
    </sheetView>
  </sheetViews>
  <sheetFormatPr defaultRowHeight="15"/>
  <cols>
    <col min="12" max="12" width="23.81640625" customWidth="1"/>
  </cols>
  <sheetData>
    <row r="1" spans="1:14">
      <c r="A1" s="56"/>
      <c r="B1" s="56"/>
      <c r="C1" s="56"/>
      <c r="D1" s="56"/>
      <c r="E1" s="56"/>
      <c r="F1" s="56"/>
      <c r="G1" s="56"/>
      <c r="H1" s="56"/>
      <c r="I1" s="56"/>
      <c r="J1" s="56"/>
      <c r="K1" s="56"/>
      <c r="L1" s="56"/>
      <c r="M1" s="56"/>
      <c r="N1" s="56"/>
    </row>
    <row r="2" spans="1:14">
      <c r="A2" s="56"/>
      <c r="B2" s="56"/>
      <c r="C2" s="56"/>
      <c r="D2" s="56"/>
      <c r="E2" s="56"/>
      <c r="F2" s="56"/>
      <c r="G2" s="56"/>
      <c r="H2" s="56"/>
      <c r="I2" s="56"/>
      <c r="J2" s="56"/>
      <c r="K2" s="56"/>
      <c r="L2" s="56"/>
      <c r="M2" s="56"/>
      <c r="N2" s="56"/>
    </row>
    <row r="3" spans="1:14">
      <c r="A3" s="56"/>
      <c r="B3" s="56"/>
      <c r="C3" s="56"/>
      <c r="D3" s="56"/>
      <c r="E3" s="56"/>
      <c r="F3" s="56"/>
      <c r="G3" s="56"/>
      <c r="H3" s="56"/>
      <c r="I3" s="56"/>
      <c r="J3" s="56"/>
      <c r="K3" s="56"/>
      <c r="L3" s="56"/>
      <c r="M3" s="56"/>
      <c r="N3" s="56"/>
    </row>
    <row r="4" spans="1:14">
      <c r="A4" s="56"/>
      <c r="B4" s="56"/>
      <c r="C4" s="56"/>
      <c r="D4" s="57"/>
      <c r="E4" s="57"/>
      <c r="F4" s="57"/>
      <c r="G4" s="57"/>
      <c r="H4" s="57"/>
      <c r="I4" s="57"/>
      <c r="J4" s="57"/>
      <c r="K4" s="57"/>
      <c r="L4" s="56"/>
      <c r="M4" s="56"/>
      <c r="N4" s="56"/>
    </row>
    <row r="5" spans="1:14">
      <c r="A5" s="56"/>
      <c r="B5" s="56"/>
      <c r="C5" s="56"/>
      <c r="D5" s="57"/>
      <c r="E5" s="57"/>
      <c r="F5" s="57"/>
      <c r="G5" s="57"/>
      <c r="H5" s="57"/>
      <c r="I5" s="57"/>
      <c r="J5" s="57"/>
      <c r="K5" s="57"/>
      <c r="L5" s="56"/>
      <c r="M5" s="56"/>
      <c r="N5" s="56"/>
    </row>
    <row r="6" spans="1:14" ht="17.399999999999999">
      <c r="A6" s="56"/>
      <c r="B6" s="56"/>
      <c r="C6" s="56"/>
      <c r="D6" s="496" t="s">
        <v>1689</v>
      </c>
      <c r="E6" s="496"/>
      <c r="F6" s="496"/>
      <c r="G6" s="496"/>
      <c r="H6" s="496"/>
      <c r="I6" s="496"/>
      <c r="J6" s="496"/>
      <c r="K6" s="496"/>
      <c r="L6" s="56"/>
      <c r="M6" s="56"/>
      <c r="N6" s="56"/>
    </row>
    <row r="7" spans="1:14">
      <c r="A7" s="56"/>
      <c r="B7" s="56"/>
      <c r="C7" s="56"/>
      <c r="D7" s="58"/>
      <c r="E7" s="192"/>
      <c r="F7" s="192"/>
      <c r="G7" s="192"/>
      <c r="H7" s="192"/>
      <c r="I7" s="192"/>
      <c r="J7" s="192"/>
      <c r="K7" s="192"/>
      <c r="L7" s="56"/>
      <c r="M7" s="56"/>
      <c r="N7" s="56"/>
    </row>
    <row r="8" spans="1:14" ht="22.8">
      <c r="A8" s="56"/>
      <c r="B8" s="56"/>
      <c r="C8" s="56"/>
      <c r="D8" s="500">
        <f>IF(LEFT(MediaChoice,1) = "1",CertCuModule,IF(LEFT(MediaChoice) = "3",CertFibreModule,CertCCModule))</f>
        <v>0</v>
      </c>
      <c r="E8" s="501"/>
      <c r="F8" s="501"/>
      <c r="G8" s="501"/>
      <c r="H8" s="501"/>
      <c r="I8" s="501"/>
      <c r="J8" s="501"/>
      <c r="K8" s="501"/>
      <c r="L8" s="56"/>
      <c r="M8" s="56"/>
      <c r="N8" s="56"/>
    </row>
    <row r="9" spans="1:14">
      <c r="A9" s="56"/>
      <c r="B9" s="56"/>
      <c r="C9" s="56"/>
      <c r="D9" s="57"/>
      <c r="E9" s="58"/>
      <c r="F9" s="58"/>
      <c r="G9" s="58"/>
      <c r="H9" s="58"/>
      <c r="I9" s="58"/>
      <c r="J9" s="58"/>
      <c r="K9" s="57"/>
      <c r="L9" s="56"/>
      <c r="M9" s="56"/>
      <c r="N9" s="56"/>
    </row>
    <row r="10" spans="1:14" ht="17.399999999999999">
      <c r="A10" s="56"/>
      <c r="B10" s="56"/>
      <c r="C10" s="56"/>
      <c r="D10" s="497" t="s">
        <v>1768</v>
      </c>
      <c r="E10" s="497"/>
      <c r="F10" s="497"/>
      <c r="G10" s="497"/>
      <c r="H10" s="497"/>
      <c r="I10" s="497"/>
      <c r="J10" s="497"/>
      <c r="K10" s="497"/>
      <c r="L10" s="56"/>
      <c r="M10" s="56"/>
      <c r="N10" s="56"/>
    </row>
    <row r="11" spans="1:14" ht="18" customHeight="1">
      <c r="A11" s="56"/>
      <c r="B11" s="56"/>
      <c r="C11" s="56"/>
      <c r="D11" s="57"/>
      <c r="E11" s="496" t="str">
        <f>IF(LEFT(MediaChoice,1) = "1",CertCuLinksNumber &amp; " Copper",IF(LEFT(MediaChoice,1) = "2",CertCuCrossconnectsNumber &amp; " Copper",CertFibreNumber &amp; " Fibre")) &amp; " Links"</f>
        <v xml:space="preserve"> Fibre Links</v>
      </c>
      <c r="F11" s="496"/>
      <c r="G11" s="496"/>
      <c r="H11" s="496"/>
      <c r="I11" s="496"/>
      <c r="J11" s="496"/>
      <c r="K11" s="57"/>
      <c r="L11" s="56"/>
      <c r="M11" s="56"/>
      <c r="N11" s="56"/>
    </row>
    <row r="12" spans="1:14" ht="18" customHeight="1">
      <c r="A12" s="56"/>
      <c r="B12" s="56"/>
      <c r="C12" s="56"/>
      <c r="D12" s="57"/>
      <c r="E12" s="193"/>
      <c r="F12" s="193"/>
      <c r="G12" s="193"/>
      <c r="H12" s="193"/>
      <c r="I12" s="193"/>
      <c r="J12" s="193"/>
      <c r="K12" s="57"/>
      <c r="L12" s="56"/>
      <c r="M12" s="56"/>
      <c r="N12" s="56"/>
    </row>
    <row r="13" spans="1:14">
      <c r="A13" s="56"/>
      <c r="B13" s="56"/>
      <c r="C13" s="56"/>
      <c r="D13" s="57"/>
      <c r="E13" s="58"/>
      <c r="F13" s="58"/>
      <c r="G13" s="58"/>
      <c r="H13" s="58"/>
      <c r="I13" s="58"/>
      <c r="J13" s="58"/>
      <c r="K13" s="57"/>
      <c r="L13" s="56"/>
      <c r="M13" s="56"/>
      <c r="N13" s="56"/>
    </row>
    <row r="14" spans="1:14" ht="15.6">
      <c r="A14" s="56"/>
      <c r="B14" s="56"/>
      <c r="C14" s="56"/>
      <c r="D14" s="498" t="s">
        <v>1687</v>
      </c>
      <c r="E14" s="498"/>
      <c r="F14" s="498"/>
      <c r="G14" s="498"/>
      <c r="H14" s="498"/>
      <c r="I14" s="498"/>
      <c r="J14" s="498"/>
      <c r="K14" s="498"/>
      <c r="L14" s="56"/>
      <c r="M14" s="56"/>
      <c r="N14" s="56"/>
    </row>
    <row r="15" spans="1:14" ht="24.6">
      <c r="A15" s="56"/>
      <c r="B15" s="56"/>
      <c r="C15" s="56"/>
      <c r="D15" s="507">
        <f>CertCustomerName</f>
        <v>0</v>
      </c>
      <c r="E15" s="508"/>
      <c r="F15" s="508"/>
      <c r="G15" s="508"/>
      <c r="H15" s="508"/>
      <c r="I15" s="508"/>
      <c r="J15" s="508"/>
      <c r="K15" s="508"/>
      <c r="L15" s="56"/>
      <c r="M15" s="56"/>
      <c r="N15" s="56"/>
    </row>
    <row r="16" spans="1:14" ht="121.5" customHeight="1">
      <c r="A16" s="56"/>
      <c r="B16" s="56"/>
      <c r="C16" s="56"/>
      <c r="D16" s="57"/>
      <c r="E16" s="504" t="str">
        <f>CertStreet &amp; ", " &amp; CertStreetNr &amp; IF(CertAddress_1 &lt;&gt; "",CHAR(13) &amp; CHAR(10) &amp; CertAddress_1,"") &amp; IF(CertAddress_2 &lt;&gt; "",CHAR(13) &amp; CHAR(10) &amp; CertAddress_2,"") &amp; CHAR(13) &amp; CHAR(10) &amp; CertTown &amp; CHAR(13) &amp; CHAR(10) &amp;CertPostcode &amp; CHAR(13) &amp; CHAR(10) &amp; 'Project Details'!$D$18</f>
        <v xml:space="preserve">, _x000D_
_x000D_
_x000D_
</v>
      </c>
      <c r="F16" s="505"/>
      <c r="G16" s="505"/>
      <c r="H16" s="505"/>
      <c r="I16" s="505"/>
      <c r="J16" s="505"/>
      <c r="K16" s="57"/>
      <c r="L16" s="56"/>
      <c r="M16" s="56"/>
      <c r="N16" s="56"/>
    </row>
    <row r="17" spans="1:14" ht="17.399999999999999">
      <c r="A17" s="56"/>
      <c r="B17" s="56"/>
      <c r="C17" s="56"/>
      <c r="D17" s="57"/>
      <c r="E17" s="497"/>
      <c r="F17" s="497"/>
      <c r="G17" s="502"/>
      <c r="H17" s="497"/>
      <c r="I17" s="497"/>
      <c r="J17" s="497"/>
      <c r="K17" s="57"/>
      <c r="L17" s="56"/>
      <c r="M17" s="56"/>
      <c r="N17" s="56"/>
    </row>
    <row r="18" spans="1:14">
      <c r="A18" s="56"/>
      <c r="B18" s="56"/>
      <c r="C18" s="56"/>
      <c r="D18" s="57"/>
      <c r="E18" s="58"/>
      <c r="F18" s="58"/>
      <c r="G18" s="58"/>
      <c r="H18" s="58"/>
      <c r="I18" s="58"/>
      <c r="J18" s="58"/>
      <c r="K18" s="57"/>
      <c r="L18" s="56"/>
      <c r="M18" s="56"/>
      <c r="N18" s="56"/>
    </row>
    <row r="19" spans="1:14">
      <c r="A19" s="56"/>
      <c r="B19" s="56"/>
      <c r="C19" s="56"/>
      <c r="D19" s="499" t="s">
        <v>1688</v>
      </c>
      <c r="E19" s="499"/>
      <c r="F19" s="499"/>
      <c r="G19" s="499"/>
      <c r="H19" s="499"/>
      <c r="I19" s="499"/>
      <c r="J19" s="499"/>
      <c r="K19" s="499"/>
      <c r="L19" s="56"/>
      <c r="M19" s="56"/>
      <c r="N19" s="56"/>
    </row>
    <row r="20" spans="1:14" ht="28.2">
      <c r="A20" s="56"/>
      <c r="B20" s="56"/>
      <c r="C20" s="56"/>
      <c r="D20" s="506">
        <f>CertInstaller</f>
        <v>0</v>
      </c>
      <c r="E20" s="369"/>
      <c r="F20" s="369"/>
      <c r="G20" s="369"/>
      <c r="H20" s="369"/>
      <c r="I20" s="369"/>
      <c r="J20" s="369"/>
      <c r="K20" s="369"/>
      <c r="L20" s="56"/>
      <c r="M20" s="56"/>
      <c r="N20" s="56"/>
    </row>
    <row r="21" spans="1:14" ht="17.399999999999999">
      <c r="A21" s="56"/>
      <c r="B21" s="56"/>
      <c r="C21" s="56"/>
      <c r="D21" s="57"/>
      <c r="E21" s="497" t="str">
        <f>"Status " &amp; IF(CertCSPNr &lt;&gt;"","CSP","Non-CSP")</f>
        <v>Status Non-CSP</v>
      </c>
      <c r="F21" s="502"/>
      <c r="G21" s="502"/>
      <c r="H21" s="502"/>
      <c r="I21" s="502"/>
      <c r="J21" s="502"/>
      <c r="K21" s="57"/>
      <c r="L21" s="56"/>
      <c r="M21" s="56"/>
      <c r="N21" s="56"/>
    </row>
    <row r="22" spans="1:14">
      <c r="A22" s="56"/>
      <c r="B22" s="56"/>
      <c r="C22" s="56"/>
      <c r="D22" s="57"/>
      <c r="E22" s="58"/>
      <c r="F22" s="58"/>
      <c r="G22" s="503"/>
      <c r="H22" s="499"/>
      <c r="I22" s="58"/>
      <c r="J22" s="58"/>
      <c r="K22" s="57"/>
      <c r="L22" s="56"/>
      <c r="M22" s="56"/>
      <c r="N22" s="56"/>
    </row>
    <row r="23" spans="1:14" ht="17.399999999999999">
      <c r="A23" s="56"/>
      <c r="B23" s="56"/>
      <c r="C23" s="56"/>
      <c r="D23" s="497" t="str">
        <f>"Reference:  "&amp; CertReference</f>
        <v xml:space="preserve">Reference:  </v>
      </c>
      <c r="E23" s="369"/>
      <c r="F23" s="369"/>
      <c r="G23" s="369"/>
      <c r="H23" s="369"/>
      <c r="I23" s="369"/>
      <c r="J23" s="369"/>
      <c r="K23" s="369"/>
      <c r="L23" s="56"/>
      <c r="M23" s="56"/>
      <c r="N23" s="56"/>
    </row>
    <row r="24" spans="1:14">
      <c r="A24" s="56"/>
      <c r="B24" s="56"/>
      <c r="C24" s="56"/>
      <c r="D24" s="57"/>
      <c r="E24" s="58"/>
      <c r="F24" s="58"/>
      <c r="G24" s="58"/>
      <c r="H24" s="58"/>
      <c r="I24" s="58"/>
      <c r="J24" s="58"/>
      <c r="K24" s="57"/>
      <c r="L24" s="56"/>
      <c r="M24" s="56"/>
      <c r="N24" s="56"/>
    </row>
    <row r="25" spans="1:14" ht="17.399999999999999">
      <c r="A25" s="56"/>
      <c r="B25" s="56"/>
      <c r="C25" s="56"/>
      <c r="D25" s="497" t="str">
        <f>HLOOKUP(Language,LanguageChoice,15,FALSE) &amp; TEXT('Project Details'!$D$20, " dd mmm yyyy")</f>
        <v>Date 00 jan yyyy</v>
      </c>
      <c r="E25" s="369"/>
      <c r="F25" s="369"/>
      <c r="G25" s="369"/>
      <c r="H25" s="369"/>
      <c r="I25" s="369"/>
      <c r="J25" s="369"/>
      <c r="K25" s="369"/>
      <c r="L25" s="56"/>
      <c r="M25" s="56"/>
      <c r="N25" s="56"/>
    </row>
    <row r="26" spans="1:14">
      <c r="A26" s="56"/>
      <c r="B26" s="56"/>
      <c r="C26" s="56"/>
      <c r="D26" s="57"/>
      <c r="E26" s="58"/>
      <c r="F26" s="58"/>
      <c r="G26" s="58"/>
      <c r="H26" s="58"/>
      <c r="I26" s="58"/>
      <c r="J26" s="58"/>
      <c r="K26" s="57"/>
      <c r="L26" s="56"/>
      <c r="M26" s="56"/>
      <c r="N26" s="56"/>
    </row>
    <row r="27" spans="1:14">
      <c r="A27" s="56"/>
      <c r="B27" s="56"/>
      <c r="C27" s="56"/>
      <c r="D27" s="56"/>
      <c r="E27" s="56"/>
      <c r="F27" s="56"/>
      <c r="G27" s="56"/>
      <c r="H27" s="56"/>
      <c r="I27" s="56"/>
      <c r="J27" s="56"/>
      <c r="K27" s="56"/>
      <c r="L27" s="56"/>
      <c r="M27" s="56"/>
      <c r="N27" s="56"/>
    </row>
    <row r="28" spans="1:14">
      <c r="A28" s="56"/>
      <c r="B28" s="56"/>
      <c r="C28" s="56"/>
      <c r="D28" s="56"/>
      <c r="E28" s="56"/>
      <c r="F28" s="56"/>
      <c r="G28" s="56"/>
      <c r="H28" s="56"/>
      <c r="I28" s="56"/>
      <c r="J28" s="56"/>
      <c r="K28" s="56"/>
      <c r="L28" s="56"/>
      <c r="M28" s="56"/>
      <c r="N28" s="56"/>
    </row>
    <row r="29" spans="1:14">
      <c r="A29" s="56"/>
      <c r="B29" s="56"/>
      <c r="C29" s="56"/>
      <c r="D29" s="56"/>
      <c r="E29" s="56"/>
      <c r="F29" s="56"/>
      <c r="G29" s="56"/>
      <c r="H29" s="56"/>
      <c r="I29" s="56"/>
      <c r="J29" s="56"/>
      <c r="K29" s="56"/>
      <c r="L29" s="56"/>
      <c r="M29" s="56"/>
      <c r="N29" s="56"/>
    </row>
    <row r="30" spans="1:14">
      <c r="A30" s="56"/>
      <c r="B30" s="56"/>
      <c r="C30" s="56"/>
      <c r="D30" s="56"/>
      <c r="E30" s="56"/>
      <c r="F30" s="56"/>
      <c r="G30" s="56"/>
      <c r="H30" s="56"/>
      <c r="I30" s="56"/>
      <c r="J30" s="56"/>
      <c r="K30" s="56"/>
      <c r="L30" s="56"/>
      <c r="M30" s="56"/>
      <c r="N30" s="56"/>
    </row>
    <row r="31" spans="1:14">
      <c r="A31" s="56"/>
      <c r="B31" s="56"/>
      <c r="C31" s="56"/>
      <c r="D31" s="56"/>
      <c r="E31" s="56"/>
      <c r="F31" s="56"/>
      <c r="G31" s="56"/>
      <c r="H31" s="56"/>
      <c r="I31" s="56"/>
      <c r="J31" s="56"/>
      <c r="K31" s="56"/>
      <c r="L31" s="56"/>
      <c r="M31" s="56"/>
      <c r="N31" s="56"/>
    </row>
    <row r="32" spans="1:14">
      <c r="A32" s="56"/>
      <c r="B32" s="56"/>
      <c r="C32" s="56"/>
      <c r="D32" s="56"/>
      <c r="E32" s="56"/>
      <c r="F32" s="56"/>
      <c r="G32" s="56"/>
      <c r="H32" s="56"/>
      <c r="I32" s="56"/>
      <c r="J32" s="56"/>
      <c r="K32" s="56"/>
      <c r="L32" s="56"/>
      <c r="M32" s="56"/>
      <c r="N32" s="56"/>
    </row>
    <row r="33" spans="1:14">
      <c r="A33" s="56"/>
      <c r="B33" s="56"/>
      <c r="C33" s="56"/>
      <c r="D33" s="56"/>
      <c r="E33" s="56"/>
      <c r="F33" s="56"/>
      <c r="G33" s="56"/>
      <c r="H33" s="56"/>
      <c r="I33" s="56"/>
      <c r="J33" s="56"/>
      <c r="K33" s="56"/>
      <c r="L33" s="56"/>
      <c r="M33" s="56"/>
      <c r="N33" s="56"/>
    </row>
    <row r="34" spans="1:14">
      <c r="A34" s="56"/>
      <c r="B34" s="56"/>
      <c r="C34" s="56"/>
      <c r="D34" s="56"/>
      <c r="E34" s="56"/>
      <c r="F34" s="56"/>
      <c r="G34" s="56"/>
      <c r="H34" s="56"/>
      <c r="I34" s="56"/>
      <c r="J34" s="56"/>
      <c r="K34" s="56"/>
      <c r="L34" s="56"/>
      <c r="M34" s="56"/>
      <c r="N34" s="56"/>
    </row>
    <row r="35" spans="1:14">
      <c r="A35" s="56"/>
      <c r="B35" s="56"/>
      <c r="C35" s="56"/>
      <c r="D35" s="56"/>
      <c r="E35" s="56"/>
      <c r="F35" s="56"/>
      <c r="G35" s="56"/>
      <c r="H35" s="56"/>
      <c r="I35" s="56"/>
      <c r="J35" s="56"/>
      <c r="K35" s="56"/>
      <c r="L35" s="56"/>
      <c r="M35" s="56"/>
      <c r="N35" s="56"/>
    </row>
  </sheetData>
  <sheetProtection password="975A" sheet="1" objects="1" scenarios="1" selectLockedCells="1" selectUnlockedCells="1"/>
  <mergeCells count="14">
    <mergeCell ref="D6:K6"/>
    <mergeCell ref="D25:K25"/>
    <mergeCell ref="D23:K23"/>
    <mergeCell ref="D14:K14"/>
    <mergeCell ref="D10:K10"/>
    <mergeCell ref="E11:J11"/>
    <mergeCell ref="D19:K19"/>
    <mergeCell ref="D8:K8"/>
    <mergeCell ref="E21:J21"/>
    <mergeCell ref="G22:H22"/>
    <mergeCell ref="E16:J16"/>
    <mergeCell ref="E17:J17"/>
    <mergeCell ref="D20:K20"/>
    <mergeCell ref="D15:K15"/>
  </mergeCells>
  <phoneticPr fontId="10" type="noConversion"/>
  <pageMargins left="0.75" right="0.75" top="1" bottom="1" header="0.5" footer="0.5"/>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0E654-BE2F-495B-A89E-77A8234A3375}">
  <dimension ref="A1:L299"/>
  <sheetViews>
    <sheetView zoomScale="75" workbookViewId="0">
      <selection activeCell="C8" sqref="C8"/>
    </sheetView>
  </sheetViews>
  <sheetFormatPr defaultRowHeight="15"/>
  <cols>
    <col min="1" max="1" width="46.36328125" customWidth="1"/>
    <col min="2" max="2" width="27.453125" bestFit="1" customWidth="1"/>
    <col min="3" max="3" width="23.54296875" bestFit="1" customWidth="1"/>
    <col min="4" max="4" width="26.6328125" bestFit="1" customWidth="1"/>
    <col min="5" max="5" width="28" bestFit="1" customWidth="1"/>
    <col min="6" max="6" width="20.6328125" bestFit="1" customWidth="1"/>
    <col min="7" max="7" width="20.453125" customWidth="1"/>
    <col min="8" max="8" width="4.54296875" customWidth="1"/>
    <col min="9" max="9" width="20.453125" customWidth="1"/>
    <col min="10" max="10" width="8.90625" customWidth="1"/>
  </cols>
  <sheetData>
    <row r="1" spans="1:12">
      <c r="A1" s="42" t="s">
        <v>1064</v>
      </c>
      <c r="B1" s="43"/>
      <c r="C1" s="43"/>
      <c r="D1" s="21"/>
      <c r="E1" s="21"/>
      <c r="F1" s="43"/>
      <c r="G1" s="44" t="s">
        <v>1104</v>
      </c>
      <c r="H1" s="44"/>
      <c r="I1" s="44"/>
    </row>
    <row r="2" spans="1:12" ht="15.6" thickBot="1">
      <c r="A2" s="45" t="s">
        <v>956</v>
      </c>
      <c r="B2" s="45" t="s">
        <v>1105</v>
      </c>
      <c r="C2" s="45" t="s">
        <v>961</v>
      </c>
      <c r="D2" s="21"/>
      <c r="E2" s="21"/>
      <c r="F2" s="43"/>
      <c r="G2" s="43" t="s">
        <v>1279</v>
      </c>
      <c r="H2" s="43"/>
      <c r="I2" s="43"/>
      <c r="K2" s="124"/>
      <c r="L2" s="121"/>
    </row>
    <row r="3" spans="1:12" ht="21.75" customHeight="1" thickBot="1">
      <c r="A3" s="46" t="str">
        <f>HLOOKUP(Language,LanguageChoice,70,FALSE)</f>
        <v>01 - N/A Multiple Sectors</v>
      </c>
      <c r="B3" s="43" t="s">
        <v>1279</v>
      </c>
      <c r="C3" s="43" t="str">
        <f>HLOOKUP(Language,LanguageChoice,103,FALSE)</f>
        <v>Please select your language and media below and complete the tabs needed</v>
      </c>
      <c r="D3" s="119" t="s">
        <v>1106</v>
      </c>
      <c r="E3" s="21"/>
      <c r="F3" s="43"/>
      <c r="G3" t="s">
        <v>47</v>
      </c>
      <c r="H3" s="43"/>
      <c r="I3" s="43"/>
      <c r="K3" s="118"/>
      <c r="L3" s="132"/>
    </row>
    <row r="4" spans="1:12" ht="15.6">
      <c r="A4" s="46" t="str">
        <f>HLOOKUP(Language,LanguageChoice,71,FALSE)</f>
        <v>02 - Defense &amp; Security</v>
      </c>
      <c r="B4" s="43" t="s">
        <v>1052</v>
      </c>
      <c r="C4" s="43" t="str">
        <f>HLOOKUP(Language,LanguageChoice,104,FALSE)</f>
        <v>1 - Copper Links</v>
      </c>
      <c r="D4" s="509" t="s">
        <v>1106</v>
      </c>
      <c r="E4" s="455"/>
      <c r="F4" s="47" t="s">
        <v>1181</v>
      </c>
      <c r="G4" t="s">
        <v>48</v>
      </c>
      <c r="H4" s="48"/>
      <c r="I4" s="48"/>
      <c r="K4" s="124"/>
      <c r="L4" s="120"/>
    </row>
    <row r="5" spans="1:12" ht="15.6">
      <c r="A5" s="46" t="str">
        <f>HLOOKUP(Language,LanguageChoice,72,FALSE)</f>
        <v>03 - Education</v>
      </c>
      <c r="B5" s="43" t="s">
        <v>1050</v>
      </c>
      <c r="C5" s="43" t="str">
        <f>HLOOKUP(Language,LanguageChoice,105,FALSE)</f>
        <v>2 - Copper Crossconnect</v>
      </c>
      <c r="D5" s="45" t="s">
        <v>1002</v>
      </c>
      <c r="E5" s="45" t="s">
        <v>1094</v>
      </c>
      <c r="F5" s="45" t="s">
        <v>1185</v>
      </c>
      <c r="G5" t="s">
        <v>49</v>
      </c>
      <c r="H5" s="43"/>
      <c r="I5" s="43"/>
      <c r="K5" s="124"/>
      <c r="L5" s="120"/>
    </row>
    <row r="6" spans="1:12">
      <c r="A6" s="46" t="str">
        <f>HLOOKUP(Language,LanguageChoice,73,FALSE)</f>
        <v>04 - Finance &amp; Insurance</v>
      </c>
      <c r="B6" s="43" t="s">
        <v>1176</v>
      </c>
      <c r="C6" s="43" t="str">
        <f>HLOOKUP(Language,LanguageChoice,106,FALSE)</f>
        <v>3 - Fibre</v>
      </c>
      <c r="D6" s="43" t="s">
        <v>1717</v>
      </c>
      <c r="E6" s="43" t="s">
        <v>1436</v>
      </c>
      <c r="F6" s="43" t="s">
        <v>1109</v>
      </c>
      <c r="G6" t="s">
        <v>50</v>
      </c>
      <c r="H6" s="43"/>
      <c r="I6" s="43"/>
      <c r="K6" s="124"/>
      <c r="L6" s="121"/>
    </row>
    <row r="7" spans="1:12" ht="15.6">
      <c r="A7" s="46" t="str">
        <f>HLOOKUP(Language,LanguageChoice,74,FALSE)</f>
        <v>05 - Government</v>
      </c>
      <c r="B7" s="43" t="s">
        <v>1054</v>
      </c>
      <c r="C7" s="43"/>
      <c r="D7" s="43" t="s">
        <v>1718</v>
      </c>
      <c r="E7" s="43" t="s">
        <v>1108</v>
      </c>
      <c r="F7" s="43" t="s">
        <v>1112</v>
      </c>
      <c r="G7" t="s">
        <v>51</v>
      </c>
      <c r="H7" s="43"/>
      <c r="I7" s="43"/>
      <c r="K7" s="124"/>
      <c r="L7" s="120"/>
    </row>
    <row r="8" spans="1:12" ht="15.6">
      <c r="A8" s="46" t="str">
        <f>HLOOKUP(Language,LanguageChoice,75,FALSE)</f>
        <v>06 - Health</v>
      </c>
      <c r="B8" s="43" t="s">
        <v>1051</v>
      </c>
      <c r="C8" s="43"/>
      <c r="D8" s="43" t="s">
        <v>1719</v>
      </c>
      <c r="E8" s="111" t="s">
        <v>1864</v>
      </c>
      <c r="F8" s="43" t="str">
        <f>HLOOKUP(Language,LanguageChoice,48,FALSE)</f>
        <v>Other, Please explain &gt;&gt;</v>
      </c>
      <c r="G8" t="s">
        <v>52</v>
      </c>
      <c r="H8" s="43"/>
      <c r="I8" s="43"/>
      <c r="K8" s="124"/>
      <c r="L8" s="120"/>
    </row>
    <row r="9" spans="1:12" ht="15.6">
      <c r="A9" s="46" t="str">
        <f>HLOOKUP(Language,LanguageChoice,76,FALSE)</f>
        <v>07 - Tourism</v>
      </c>
      <c r="B9" s="43" t="s">
        <v>1172</v>
      </c>
      <c r="C9" s="43"/>
      <c r="D9" s="43" t="s">
        <v>1720</v>
      </c>
      <c r="E9" s="43" t="s">
        <v>1109</v>
      </c>
      <c r="G9" t="s">
        <v>53</v>
      </c>
      <c r="H9" s="43"/>
      <c r="I9" s="43"/>
      <c r="K9" s="124"/>
      <c r="L9" s="120"/>
    </row>
    <row r="10" spans="1:12" ht="15.6">
      <c r="A10" s="46" t="str">
        <f>HLOOKUP(Language,LanguageChoice,77,FALSE)</f>
        <v>08 - Industry Sector</v>
      </c>
      <c r="B10" s="43" t="s">
        <v>1173</v>
      </c>
      <c r="C10" s="43"/>
      <c r="D10" s="43" t="s">
        <v>1793</v>
      </c>
      <c r="E10" s="43" t="s">
        <v>1111</v>
      </c>
      <c r="G10" t="s">
        <v>54</v>
      </c>
      <c r="H10" s="43"/>
      <c r="I10" s="43"/>
      <c r="K10" s="124"/>
      <c r="L10" s="120"/>
    </row>
    <row r="11" spans="1:12" ht="15.6">
      <c r="A11" s="46" t="str">
        <f>HLOOKUP(Language,LanguageChoice,78,FALSE)</f>
        <v>09 - Media &amp; Entertainment</v>
      </c>
      <c r="B11" s="43" t="s">
        <v>1174</v>
      </c>
      <c r="C11" s="43"/>
      <c r="D11" s="43" t="str">
        <f>HLOOKUP(Language,LanguageChoice,48,FALSE)</f>
        <v>Other, Please explain &gt;&gt;</v>
      </c>
      <c r="E11" s="43" t="s">
        <v>1112</v>
      </c>
      <c r="F11" s="43"/>
      <c r="G11" t="s">
        <v>55</v>
      </c>
      <c r="H11" s="43"/>
      <c r="I11" s="43"/>
      <c r="K11" s="126"/>
      <c r="L11" s="127"/>
    </row>
    <row r="12" spans="1:12">
      <c r="A12" s="46" t="str">
        <f>HLOOKUP(Language,LanguageChoice,79,FALSE)</f>
        <v>10 - Telecom &amp; Internet</v>
      </c>
      <c r="B12" s="43" t="s">
        <v>1053</v>
      </c>
      <c r="C12" s="43"/>
      <c r="E12" s="43" t="str">
        <f>HLOOKUP(Language,LanguageChoice,48,FALSE)</f>
        <v>Other, Please explain &gt;&gt;</v>
      </c>
      <c r="F12" s="43"/>
      <c r="G12" t="s">
        <v>56</v>
      </c>
      <c r="H12" s="43"/>
      <c r="I12" s="43"/>
      <c r="K12" s="124"/>
      <c r="L12" s="126"/>
    </row>
    <row r="13" spans="1:12" ht="15.6">
      <c r="A13" s="46" t="str">
        <f>HLOOKUP(Language,LanguageChoice,80,FALSE)</f>
        <v>11 - Services &amp; Consultancy</v>
      </c>
      <c r="B13" s="43" t="s">
        <v>1055</v>
      </c>
      <c r="C13" s="43"/>
      <c r="E13" s="43"/>
      <c r="F13" s="43"/>
      <c r="G13" t="s">
        <v>57</v>
      </c>
      <c r="H13" s="43"/>
      <c r="I13" s="43"/>
      <c r="K13" s="124"/>
      <c r="L13" s="120"/>
    </row>
    <row r="14" spans="1:12" ht="15.6">
      <c r="A14" s="46" t="str">
        <f>HLOOKUP(Language,LanguageChoice,81,FALSE)</f>
        <v>12 - Transport</v>
      </c>
      <c r="B14" s="43" t="s">
        <v>602</v>
      </c>
      <c r="C14" s="43"/>
      <c r="D14" s="509" t="s">
        <v>1089</v>
      </c>
      <c r="E14" s="509"/>
      <c r="F14" s="43"/>
      <c r="G14" t="s">
        <v>58</v>
      </c>
      <c r="H14" s="43"/>
      <c r="I14" s="43"/>
      <c r="K14" s="124"/>
      <c r="L14" s="120"/>
    </row>
    <row r="15" spans="1:12" ht="15.6">
      <c r="A15" s="43"/>
      <c r="B15" s="106" t="s">
        <v>1278</v>
      </c>
      <c r="C15" s="43"/>
      <c r="D15" s="44" t="s">
        <v>1005</v>
      </c>
      <c r="E15" s="44" t="s">
        <v>1006</v>
      </c>
      <c r="F15" s="43"/>
      <c r="G15" t="s">
        <v>59</v>
      </c>
      <c r="H15" s="43"/>
      <c r="I15" s="43"/>
      <c r="K15" s="124"/>
      <c r="L15" s="120"/>
    </row>
    <row r="16" spans="1:12" ht="15.6">
      <c r="A16" s="43"/>
      <c r="B16" s="107" t="s">
        <v>1280</v>
      </c>
      <c r="C16" s="43"/>
      <c r="D16" s="43" t="s">
        <v>1115</v>
      </c>
      <c r="E16" s="43" t="s">
        <v>1113</v>
      </c>
      <c r="F16" s="43"/>
      <c r="G16" t="s">
        <v>60</v>
      </c>
      <c r="H16" s="43"/>
      <c r="I16" s="43"/>
      <c r="K16" s="124"/>
      <c r="L16" s="120"/>
    </row>
    <row r="17" spans="1:12" ht="15.6">
      <c r="A17" s="43"/>
      <c r="C17" s="43"/>
      <c r="D17" s="43" t="s">
        <v>1110</v>
      </c>
      <c r="E17" s="43" t="s">
        <v>1114</v>
      </c>
      <c r="F17" s="43"/>
      <c r="G17" t="s">
        <v>61</v>
      </c>
      <c r="H17" s="43"/>
      <c r="I17" s="43"/>
      <c r="K17" s="124"/>
      <c r="L17" s="120"/>
    </row>
    <row r="18" spans="1:12" ht="15.6">
      <c r="A18" s="43"/>
      <c r="C18" s="43"/>
      <c r="D18" s="43" t="s">
        <v>1186</v>
      </c>
      <c r="E18" s="43" t="s">
        <v>1116</v>
      </c>
      <c r="F18" s="43"/>
      <c r="G18" t="s">
        <v>62</v>
      </c>
      <c r="H18" s="43"/>
      <c r="I18" s="43"/>
      <c r="K18" s="124"/>
      <c r="L18" s="120"/>
    </row>
    <row r="19" spans="1:12" ht="15.6">
      <c r="A19" s="43"/>
      <c r="C19" s="43"/>
      <c r="D19" s="43" t="s">
        <v>1117</v>
      </c>
      <c r="E19" s="43" t="s">
        <v>1833</v>
      </c>
      <c r="F19" s="43"/>
      <c r="G19" t="s">
        <v>63</v>
      </c>
      <c r="H19" s="43"/>
      <c r="I19" s="43"/>
      <c r="K19" s="124"/>
      <c r="L19" s="120"/>
    </row>
    <row r="20" spans="1:12" ht="15.6">
      <c r="A20" s="43"/>
      <c r="B20" s="49"/>
      <c r="C20" s="43"/>
      <c r="D20" s="43" t="s">
        <v>1187</v>
      </c>
      <c r="E20" s="43" t="s">
        <v>1861</v>
      </c>
      <c r="F20" s="43"/>
      <c r="G20" t="s">
        <v>64</v>
      </c>
      <c r="H20" s="43"/>
      <c r="I20" s="43"/>
      <c r="K20" s="124"/>
      <c r="L20" s="120"/>
    </row>
    <row r="21" spans="1:12" ht="15.6">
      <c r="A21" s="43"/>
      <c r="B21" s="45" t="s">
        <v>1166</v>
      </c>
      <c r="C21" s="43"/>
      <c r="D21" s="43" t="s">
        <v>1792</v>
      </c>
      <c r="E21" s="43" t="s">
        <v>1118</v>
      </c>
      <c r="F21" s="43"/>
      <c r="G21" t="s">
        <v>65</v>
      </c>
      <c r="H21" s="43"/>
      <c r="I21" s="43"/>
      <c r="K21" s="124"/>
      <c r="L21" s="120"/>
    </row>
    <row r="22" spans="1:12" ht="15.6">
      <c r="A22" s="43"/>
      <c r="B22" s="43" t="str">
        <f>HLOOKUP(Language,LanguageChoice,93,FALSE)</f>
        <v>Kept by Installer</v>
      </c>
      <c r="C22" s="43"/>
      <c r="D22" s="43" t="s">
        <v>1567</v>
      </c>
      <c r="E22" s="43" t="s">
        <v>1119</v>
      </c>
      <c r="F22" s="43"/>
      <c r="G22" t="s">
        <v>66</v>
      </c>
      <c r="H22" s="43"/>
      <c r="I22" s="43"/>
      <c r="K22" s="124"/>
      <c r="L22" s="120"/>
    </row>
    <row r="23" spans="1:12" ht="15.6">
      <c r="A23" s="43"/>
      <c r="B23" s="43" t="str">
        <f>HLOOKUP(Language,LanguageChoice,94,FALSE)</f>
        <v>Handed to End User</v>
      </c>
      <c r="C23" s="43"/>
      <c r="D23" s="43" t="s">
        <v>1568</v>
      </c>
      <c r="E23" s="43" t="s">
        <v>1120</v>
      </c>
      <c r="F23" s="43"/>
      <c r="G23" t="s">
        <v>67</v>
      </c>
      <c r="H23" s="43"/>
      <c r="I23" s="43"/>
      <c r="K23" s="124"/>
      <c r="L23" s="120"/>
    </row>
    <row r="24" spans="1:12" ht="15.6">
      <c r="A24" s="43"/>
      <c r="B24" s="43"/>
      <c r="C24" s="43"/>
      <c r="D24" s="43" t="s">
        <v>1716</v>
      </c>
      <c r="E24" s="43" t="s">
        <v>1869</v>
      </c>
      <c r="F24" s="43"/>
      <c r="G24" t="s">
        <v>68</v>
      </c>
      <c r="H24" s="43"/>
      <c r="I24" s="43"/>
      <c r="K24" s="124"/>
      <c r="L24" s="120"/>
    </row>
    <row r="25" spans="1:12" ht="15.6">
      <c r="A25" s="43"/>
      <c r="B25" s="43"/>
      <c r="D25" s="43" t="str">
        <f>HLOOKUP(Language,LanguageChoice,48,FALSE)</f>
        <v>Other, Please explain &gt;&gt;</v>
      </c>
      <c r="E25" s="43" t="str">
        <f>HLOOKUP(Language,LanguageChoice,48,FALSE)</f>
        <v>Other, Please explain &gt;&gt;</v>
      </c>
      <c r="F25" s="43"/>
      <c r="G25" t="s">
        <v>69</v>
      </c>
      <c r="H25" s="43"/>
      <c r="I25" s="43"/>
      <c r="K25" s="124"/>
      <c r="L25" s="120"/>
    </row>
    <row r="26" spans="1:12" ht="15.6">
      <c r="A26" s="43"/>
      <c r="B26" s="43"/>
      <c r="F26" s="43"/>
      <c r="G26" t="s">
        <v>70</v>
      </c>
      <c r="H26" s="43"/>
      <c r="I26" s="43"/>
      <c r="K26" s="124"/>
      <c r="L26" s="120"/>
    </row>
    <row r="27" spans="1:12" ht="15.6">
      <c r="A27" s="43"/>
      <c r="B27" s="43"/>
      <c r="C27" s="43"/>
      <c r="F27" s="43"/>
      <c r="G27" t="s">
        <v>71</v>
      </c>
      <c r="H27" s="43"/>
      <c r="I27" s="43"/>
      <c r="K27" s="124"/>
      <c r="L27" s="120"/>
    </row>
    <row r="28" spans="1:12" ht="15.6">
      <c r="A28" s="43"/>
      <c r="B28" s="43"/>
      <c r="C28" s="43"/>
      <c r="E28" s="43"/>
      <c r="F28" s="43"/>
      <c r="G28" t="s">
        <v>72</v>
      </c>
      <c r="H28" s="43"/>
      <c r="I28" s="43"/>
      <c r="K28" s="124"/>
      <c r="L28" s="120"/>
    </row>
    <row r="29" spans="1:12" ht="15.6">
      <c r="A29" s="43"/>
      <c r="B29" s="43"/>
      <c r="C29" s="43"/>
      <c r="D29" s="510" t="s">
        <v>1121</v>
      </c>
      <c r="E29" s="511"/>
      <c r="F29" s="512"/>
      <c r="G29" t="s">
        <v>73</v>
      </c>
      <c r="H29" s="43"/>
      <c r="I29" s="43"/>
      <c r="K29" s="124"/>
      <c r="L29" s="120"/>
    </row>
    <row r="30" spans="1:12" ht="15.6">
      <c r="A30" s="43"/>
      <c r="B30" s="43"/>
      <c r="C30" s="43"/>
      <c r="D30" s="44" t="s">
        <v>1088</v>
      </c>
      <c r="E30" s="44" t="s">
        <v>1022</v>
      </c>
      <c r="F30" s="44" t="s">
        <v>1021</v>
      </c>
      <c r="G30" s="112" t="s">
        <v>1365</v>
      </c>
      <c r="H30" s="43"/>
      <c r="I30" s="43"/>
      <c r="K30" s="124"/>
      <c r="L30" s="120"/>
    </row>
    <row r="31" spans="1:12" ht="15.6">
      <c r="A31" s="43"/>
      <c r="B31" s="43"/>
      <c r="C31" s="43"/>
      <c r="D31" s="43" t="s">
        <v>1122</v>
      </c>
      <c r="E31" s="111" t="s">
        <v>1870</v>
      </c>
      <c r="F31" s="43" t="s">
        <v>1115</v>
      </c>
      <c r="G31" s="112" t="s">
        <v>1426</v>
      </c>
      <c r="H31" s="43"/>
      <c r="I31" s="43"/>
      <c r="K31" s="124"/>
      <c r="L31" s="120"/>
    </row>
    <row r="32" spans="1:12" ht="15.6">
      <c r="A32" s="43"/>
      <c r="B32" s="43"/>
      <c r="C32" s="43"/>
      <c r="D32" s="43" t="s">
        <v>1192</v>
      </c>
      <c r="E32" s="111" t="s">
        <v>1871</v>
      </c>
      <c r="F32" s="43" t="s">
        <v>1186</v>
      </c>
      <c r="G32" t="s">
        <v>74</v>
      </c>
      <c r="H32" s="43"/>
      <c r="I32" s="43"/>
      <c r="K32" s="118"/>
      <c r="L32" s="120"/>
    </row>
    <row r="33" spans="1:12">
      <c r="A33" s="43"/>
      <c r="B33" s="43"/>
      <c r="C33" s="43"/>
      <c r="D33" s="43" t="s">
        <v>1194</v>
      </c>
      <c r="E33" s="43" t="s">
        <v>1123</v>
      </c>
      <c r="F33" s="43" t="s">
        <v>1117</v>
      </c>
      <c r="G33" t="s">
        <v>75</v>
      </c>
      <c r="H33" s="43"/>
      <c r="I33" s="43"/>
      <c r="K33" s="126"/>
      <c r="L33" s="132"/>
    </row>
    <row r="34" spans="1:12" ht="15.6">
      <c r="A34" s="43"/>
      <c r="B34" s="43"/>
      <c r="C34" s="43"/>
      <c r="D34" s="43" t="s">
        <v>1567</v>
      </c>
      <c r="E34" s="43" t="s">
        <v>1124</v>
      </c>
      <c r="F34" s="43" t="s">
        <v>1187</v>
      </c>
      <c r="G34" t="s">
        <v>76</v>
      </c>
      <c r="H34" s="43"/>
      <c r="I34" s="43"/>
      <c r="K34" s="124"/>
      <c r="L34" s="120"/>
    </row>
    <row r="35" spans="1:12" ht="15.6">
      <c r="A35" s="43"/>
      <c r="B35" s="43"/>
      <c r="C35" s="43"/>
      <c r="D35" s="43" t="str">
        <f>HLOOKUP(Language,LanguageChoice,48,FALSE)</f>
        <v>Other, Please explain &gt;&gt;</v>
      </c>
      <c r="E35" s="43" t="s">
        <v>1125</v>
      </c>
      <c r="F35" s="43" t="s">
        <v>1792</v>
      </c>
      <c r="G35" t="s">
        <v>77</v>
      </c>
      <c r="H35" s="43"/>
      <c r="I35" s="43"/>
      <c r="K35" s="121"/>
      <c r="L35" s="125"/>
    </row>
    <row r="36" spans="1:12" ht="15.6">
      <c r="A36" s="43"/>
      <c r="B36" s="43"/>
      <c r="C36" s="43"/>
      <c r="E36" s="43" t="s">
        <v>1126</v>
      </c>
      <c r="F36" s="43" t="str">
        <f>HLOOKUP(Language,LanguageChoice,48,FALSE)</f>
        <v>Other, Please explain &gt;&gt;</v>
      </c>
      <c r="G36" t="s">
        <v>78</v>
      </c>
      <c r="H36" s="43"/>
      <c r="I36" s="43"/>
      <c r="K36" s="124"/>
      <c r="L36" s="120"/>
    </row>
    <row r="37" spans="1:12">
      <c r="A37" s="43"/>
      <c r="B37" s="43"/>
      <c r="C37" s="43"/>
      <c r="E37" s="43" t="s">
        <v>1852</v>
      </c>
      <c r="G37" t="s">
        <v>79</v>
      </c>
      <c r="H37" s="43"/>
      <c r="I37" s="43"/>
      <c r="K37" s="118"/>
      <c r="L37" s="132"/>
    </row>
    <row r="38" spans="1:12" ht="15.6">
      <c r="A38" s="43"/>
      <c r="B38" s="43"/>
      <c r="C38" s="43"/>
      <c r="E38" s="43" t="s">
        <v>1853</v>
      </c>
      <c r="G38" t="s">
        <v>80</v>
      </c>
      <c r="H38" s="43"/>
      <c r="I38" s="43"/>
      <c r="K38" s="124"/>
      <c r="L38" s="120"/>
    </row>
    <row r="39" spans="1:12">
      <c r="A39" s="43"/>
      <c r="B39" s="43"/>
      <c r="C39" s="43"/>
      <c r="E39" s="43" t="s">
        <v>1862</v>
      </c>
      <c r="F39" s="43"/>
      <c r="G39" t="s">
        <v>81</v>
      </c>
      <c r="H39" s="43"/>
      <c r="I39" s="43"/>
      <c r="K39" s="124"/>
      <c r="L39" s="132"/>
    </row>
    <row r="40" spans="1:12" ht="15.6">
      <c r="A40" s="43"/>
      <c r="B40" s="43"/>
      <c r="C40" s="43"/>
      <c r="E40" s="43" t="s">
        <v>1127</v>
      </c>
      <c r="F40" s="43"/>
      <c r="G40" t="s">
        <v>82</v>
      </c>
      <c r="H40" s="43"/>
      <c r="I40" s="43"/>
      <c r="K40" s="124"/>
      <c r="L40" s="127"/>
    </row>
    <row r="41" spans="1:12" ht="15.6">
      <c r="A41" s="43"/>
      <c r="B41" s="43"/>
      <c r="C41" s="43"/>
      <c r="E41" s="43" t="s">
        <v>1128</v>
      </c>
      <c r="G41" t="s">
        <v>83</v>
      </c>
      <c r="H41" s="43"/>
      <c r="I41" s="43"/>
      <c r="K41" s="124"/>
      <c r="L41" s="125"/>
    </row>
    <row r="42" spans="1:12" ht="15.6">
      <c r="A42" s="43"/>
      <c r="B42" s="43"/>
      <c r="C42" s="43"/>
      <c r="E42" s="43" t="s">
        <v>1129</v>
      </c>
      <c r="G42" t="s">
        <v>84</v>
      </c>
      <c r="H42" s="43"/>
      <c r="I42" s="43"/>
      <c r="K42" s="124"/>
      <c r="L42" s="120"/>
    </row>
    <row r="43" spans="1:12" ht="15.6">
      <c r="A43" s="43"/>
      <c r="B43" s="43"/>
      <c r="C43" s="43"/>
      <c r="E43" s="43" t="s">
        <v>1130</v>
      </c>
      <c r="G43" t="s">
        <v>85</v>
      </c>
      <c r="H43" s="43"/>
      <c r="I43" s="43"/>
      <c r="K43" s="124"/>
      <c r="L43" s="120"/>
    </row>
    <row r="44" spans="1:12" ht="15.6">
      <c r="A44" s="43"/>
      <c r="B44" s="43"/>
      <c r="C44" s="43"/>
      <c r="E44" s="43" t="str">
        <f>HLOOKUP(Language,LanguageChoice,48,FALSE)</f>
        <v>Other, Please explain &gt;&gt;</v>
      </c>
      <c r="G44" t="s">
        <v>86</v>
      </c>
      <c r="H44" s="43"/>
      <c r="I44" s="43"/>
      <c r="K44" s="124"/>
      <c r="L44" s="120"/>
    </row>
    <row r="45" spans="1:12" ht="15.6">
      <c r="A45" s="43"/>
      <c r="B45" s="21"/>
      <c r="C45" s="510" t="s">
        <v>1131</v>
      </c>
      <c r="D45" s="511"/>
      <c r="E45" s="511"/>
      <c r="F45" s="512"/>
      <c r="G45" t="s">
        <v>87</v>
      </c>
      <c r="H45" s="43"/>
      <c r="I45" s="43"/>
      <c r="K45" s="124"/>
      <c r="L45" s="120"/>
    </row>
    <row r="46" spans="1:12" ht="15.6">
      <c r="A46" s="21"/>
      <c r="B46" s="21"/>
      <c r="C46" s="44" t="s">
        <v>1017</v>
      </c>
      <c r="D46" s="44" t="s">
        <v>1132</v>
      </c>
      <c r="E46" s="44" t="s">
        <v>1019</v>
      </c>
      <c r="F46" s="44" t="s">
        <v>1020</v>
      </c>
      <c r="G46" t="s">
        <v>88</v>
      </c>
      <c r="H46" s="43"/>
      <c r="I46" s="43"/>
      <c r="K46" s="124"/>
      <c r="L46" s="120"/>
    </row>
    <row r="47" spans="1:12" ht="15.6">
      <c r="A47" s="21"/>
      <c r="B47" s="21"/>
      <c r="C47" s="43" t="s">
        <v>1865</v>
      </c>
      <c r="D47" s="43" t="s">
        <v>1133</v>
      </c>
      <c r="E47" s="43" t="s">
        <v>1134</v>
      </c>
      <c r="F47" s="43" t="s">
        <v>1140</v>
      </c>
      <c r="G47" t="s">
        <v>89</v>
      </c>
      <c r="H47" s="43"/>
      <c r="I47" s="43"/>
      <c r="K47" s="124"/>
      <c r="L47" s="120"/>
    </row>
    <row r="48" spans="1:12" ht="15.6">
      <c r="A48" s="45" t="s">
        <v>1135</v>
      </c>
      <c r="B48" s="21"/>
      <c r="C48" s="43" t="s">
        <v>1545</v>
      </c>
      <c r="D48" s="43" t="s">
        <v>1136</v>
      </c>
      <c r="E48" s="43" t="s">
        <v>1137</v>
      </c>
      <c r="F48" s="43" t="s">
        <v>1795</v>
      </c>
      <c r="G48" t="s">
        <v>90</v>
      </c>
      <c r="H48" s="43"/>
      <c r="I48" s="43"/>
      <c r="K48" s="124"/>
      <c r="L48" s="120"/>
    </row>
    <row r="49" spans="1:12" ht="15.6">
      <c r="A49" s="43" t="str">
        <f>HLOOKUP(Language,LanguageChoice,69,FALSE)</f>
        <v>Please change Media type on Tab "General"</v>
      </c>
      <c r="C49" s="43" t="s">
        <v>1794</v>
      </c>
      <c r="D49" s="43" t="s">
        <v>1138</v>
      </c>
      <c r="E49" s="43" t="s">
        <v>1139</v>
      </c>
      <c r="F49" s="43" t="s">
        <v>1831</v>
      </c>
      <c r="G49" t="s">
        <v>91</v>
      </c>
      <c r="H49" s="43"/>
      <c r="I49" s="43"/>
      <c r="K49" s="124"/>
      <c r="L49" s="127"/>
    </row>
    <row r="50" spans="1:12">
      <c r="A50" s="21"/>
      <c r="C50" s="43" t="s">
        <v>1866</v>
      </c>
      <c r="D50" s="43" t="str">
        <f>HLOOKUP(Language,LanguageChoice,48,FALSE)</f>
        <v>Other, Please explain &gt;&gt;</v>
      </c>
      <c r="E50" s="43" t="s">
        <v>1141</v>
      </c>
      <c r="F50" s="43" t="s">
        <v>1796</v>
      </c>
      <c r="G50" t="s">
        <v>92</v>
      </c>
      <c r="H50" s="43"/>
      <c r="I50" s="43"/>
      <c r="K50" s="124"/>
      <c r="L50" s="126"/>
    </row>
    <row r="51" spans="1:12" ht="15.6">
      <c r="A51" s="21"/>
      <c r="B51" s="21"/>
      <c r="C51" s="43" t="s">
        <v>1867</v>
      </c>
      <c r="D51" s="43"/>
      <c r="E51" s="43" t="s">
        <v>1142</v>
      </c>
      <c r="F51" s="43" t="s">
        <v>1850</v>
      </c>
      <c r="G51" t="s">
        <v>93</v>
      </c>
      <c r="H51" s="43"/>
      <c r="I51" s="43"/>
      <c r="K51" s="124"/>
      <c r="L51" s="120"/>
    </row>
    <row r="52" spans="1:12" ht="15.6">
      <c r="A52" s="21"/>
      <c r="B52" s="21"/>
      <c r="C52" s="43" t="s">
        <v>1868</v>
      </c>
      <c r="D52" s="43"/>
      <c r="E52" s="43" t="str">
        <f>HLOOKUP(Language,LanguageChoice,48,FALSE)</f>
        <v>Other, Please explain &gt;&gt;</v>
      </c>
      <c r="F52" s="43" t="s">
        <v>1851</v>
      </c>
      <c r="G52" t="s">
        <v>94</v>
      </c>
      <c r="H52" s="43"/>
      <c r="I52" s="43"/>
      <c r="J52" s="130"/>
      <c r="K52" s="124"/>
      <c r="L52" s="120"/>
    </row>
    <row r="53" spans="1:12" ht="15.6">
      <c r="A53" s="21"/>
      <c r="B53" s="21"/>
      <c r="C53" s="43" t="s">
        <v>1898</v>
      </c>
      <c r="D53" s="43"/>
      <c r="E53" s="43"/>
      <c r="F53" s="43" t="str">
        <f>HLOOKUP(Language,LanguageChoice,48,FALSE)</f>
        <v>Other, Please explain &gt;&gt;</v>
      </c>
      <c r="G53" s="118" t="s">
        <v>1366</v>
      </c>
      <c r="H53" s="43"/>
      <c r="I53" s="43"/>
      <c r="J53" s="130"/>
      <c r="K53" s="124"/>
      <c r="L53" s="120"/>
    </row>
    <row r="54" spans="1:12" ht="15.6">
      <c r="A54" s="21"/>
      <c r="C54" s="43" t="s">
        <v>1854</v>
      </c>
      <c r="D54" s="43"/>
      <c r="E54" s="44" t="s">
        <v>1170</v>
      </c>
      <c r="G54" t="s">
        <v>95</v>
      </c>
      <c r="H54" s="43"/>
      <c r="I54" s="43"/>
      <c r="J54" s="130"/>
      <c r="K54" s="124"/>
      <c r="L54" s="120"/>
    </row>
    <row r="55" spans="1:12" ht="15.6">
      <c r="A55" s="21"/>
      <c r="C55" s="43" t="str">
        <f>HLOOKUP(Language,LanguageChoice,48,FALSE)</f>
        <v>Other, Please explain &gt;&gt;</v>
      </c>
      <c r="D55" s="43"/>
      <c r="E55" s="43" t="s">
        <v>1168</v>
      </c>
      <c r="G55" t="s">
        <v>96</v>
      </c>
      <c r="H55" s="43"/>
      <c r="I55" s="43"/>
      <c r="J55" s="131"/>
      <c r="K55" s="124"/>
      <c r="L55" s="120"/>
    </row>
    <row r="56" spans="1:12" ht="15.6">
      <c r="A56" s="21"/>
      <c r="B56" s="21"/>
      <c r="D56" s="43"/>
      <c r="E56" s="43" t="s">
        <v>1169</v>
      </c>
      <c r="F56" s="43"/>
      <c r="G56" t="s">
        <v>97</v>
      </c>
      <c r="H56" s="43"/>
      <c r="I56" s="43"/>
      <c r="J56" s="120"/>
      <c r="K56" s="124"/>
      <c r="L56" s="127"/>
    </row>
    <row r="57" spans="1:12" ht="15.6">
      <c r="A57" s="21"/>
      <c r="B57" s="21"/>
      <c r="D57" s="43"/>
      <c r="E57" s="43" t="str">
        <f>HLOOKUP(Language,LanguageChoice,48,FALSE)</f>
        <v>Other, Please explain &gt;&gt;</v>
      </c>
      <c r="F57" s="43"/>
      <c r="G57" t="s">
        <v>98</v>
      </c>
      <c r="H57" s="43"/>
      <c r="I57" s="43"/>
      <c r="J57" s="120"/>
      <c r="K57" s="121"/>
      <c r="L57" s="126"/>
    </row>
    <row r="58" spans="1:12" ht="15.6">
      <c r="A58" s="21"/>
      <c r="B58" s="21"/>
      <c r="D58" s="43"/>
      <c r="E58" s="43"/>
      <c r="F58" s="43"/>
      <c r="G58" s="118" t="s">
        <v>1367</v>
      </c>
      <c r="H58" s="43"/>
      <c r="I58" s="43"/>
      <c r="J58" s="120"/>
      <c r="K58" s="124"/>
      <c r="L58" s="120"/>
    </row>
    <row r="59" spans="1:12" ht="15.6">
      <c r="A59" s="21"/>
      <c r="B59" s="21"/>
      <c r="D59" s="21"/>
      <c r="E59" s="21"/>
      <c r="F59" s="21"/>
      <c r="G59" t="s">
        <v>100</v>
      </c>
      <c r="H59" s="43"/>
      <c r="I59" s="43"/>
      <c r="J59" s="120"/>
      <c r="K59" s="124"/>
      <c r="L59" s="120"/>
    </row>
    <row r="60" spans="1:12" ht="15.6">
      <c r="A60" s="21"/>
      <c r="B60" s="21"/>
      <c r="D60" s="21"/>
      <c r="E60" s="21"/>
      <c r="F60" s="21"/>
      <c r="G60" t="s">
        <v>101</v>
      </c>
      <c r="H60" s="43"/>
      <c r="I60" s="43"/>
      <c r="J60" s="120"/>
      <c r="K60" s="124"/>
      <c r="L60" s="120"/>
    </row>
    <row r="61" spans="1:12" ht="15.6">
      <c r="A61" s="21"/>
      <c r="B61" s="21"/>
      <c r="D61" s="21"/>
      <c r="E61" s="21"/>
      <c r="F61" s="21"/>
      <c r="G61" t="s">
        <v>102</v>
      </c>
      <c r="H61" s="43"/>
      <c r="I61" s="43"/>
      <c r="J61" s="120"/>
      <c r="K61" s="124"/>
      <c r="L61" s="120"/>
    </row>
    <row r="62" spans="1:12" ht="16.2" thickBot="1">
      <c r="A62" s="21"/>
      <c r="B62" s="21"/>
      <c r="D62" s="21"/>
      <c r="E62" s="21"/>
      <c r="F62" s="21"/>
      <c r="G62" t="s">
        <v>103</v>
      </c>
      <c r="H62" s="43"/>
      <c r="I62" s="43"/>
      <c r="J62" s="120"/>
      <c r="K62" s="124"/>
      <c r="L62" s="120"/>
    </row>
    <row r="63" spans="1:12" ht="16.2" thickBot="1">
      <c r="A63" s="50" t="s">
        <v>1107</v>
      </c>
      <c r="B63" s="21"/>
      <c r="D63" s="21"/>
      <c r="E63" s="21"/>
      <c r="F63" s="21"/>
      <c r="G63" t="s">
        <v>104</v>
      </c>
      <c r="H63" s="43"/>
      <c r="I63" s="43"/>
      <c r="J63" s="120"/>
      <c r="K63" s="124"/>
      <c r="L63" s="127"/>
    </row>
    <row r="64" spans="1:12" ht="16.2" thickBot="1">
      <c r="A64" s="51" t="s">
        <v>1107</v>
      </c>
      <c r="B64" s="99" t="s">
        <v>1089</v>
      </c>
      <c r="C64" s="100"/>
      <c r="D64" s="513" t="s">
        <v>1091</v>
      </c>
      <c r="E64" s="514"/>
      <c r="F64" s="514"/>
      <c r="G64" t="s">
        <v>105</v>
      </c>
      <c r="H64" s="43"/>
      <c r="I64" s="43"/>
      <c r="J64" s="120"/>
      <c r="K64" s="118"/>
      <c r="L64" s="126"/>
    </row>
    <row r="65" spans="1:12" ht="15.6">
      <c r="A65" s="52" t="s">
        <v>1002</v>
      </c>
      <c r="B65" s="52" t="str">
        <f>HLOOKUP(Language,LanguageChoice,50,FALSE)</f>
        <v>Cable Brand</v>
      </c>
      <c r="C65" s="52" t="str">
        <f>HLOOKUP(Language,LanguageChoice,51,FALSE)</f>
        <v>Cable Type</v>
      </c>
      <c r="D65" s="52" t="str">
        <f>HLOOKUP(Language,LanguageChoice,52,FALSE)</f>
        <v>Connectivity Brand</v>
      </c>
      <c r="E65" s="52" t="str">
        <f>HLOOKUP(Language,LanguageChoice,53,FALSE)</f>
        <v>Connectivity Type</v>
      </c>
      <c r="F65" s="52" t="s">
        <v>1143</v>
      </c>
      <c r="G65" s="136" t="s">
        <v>1386</v>
      </c>
      <c r="H65" s="43"/>
      <c r="I65" s="43"/>
      <c r="J65" s="120"/>
      <c r="K65" s="124"/>
      <c r="L65" s="132"/>
    </row>
    <row r="66" spans="1:12" ht="15.6">
      <c r="A66" s="43" t="s">
        <v>1189</v>
      </c>
      <c r="B66" s="43" t="s">
        <v>1188</v>
      </c>
      <c r="C66" s="111" t="s">
        <v>1857</v>
      </c>
      <c r="D66" s="43" t="s">
        <v>1144</v>
      </c>
      <c r="E66" s="53" t="s">
        <v>1145</v>
      </c>
      <c r="F66" s="53" t="s">
        <v>1146</v>
      </c>
      <c r="G66" t="s">
        <v>106</v>
      </c>
      <c r="H66" s="43"/>
      <c r="I66" s="43"/>
      <c r="J66" s="120"/>
      <c r="K66" s="124"/>
      <c r="L66" s="120"/>
    </row>
    <row r="67" spans="1:12" ht="15.6">
      <c r="A67" s="43" t="s">
        <v>1815</v>
      </c>
      <c r="B67" s="43" t="s">
        <v>1715</v>
      </c>
      <c r="C67" s="111" t="s">
        <v>1859</v>
      </c>
      <c r="D67" s="43" t="str">
        <f>HLOOKUP(Language,LanguageChoice,48,FALSE)</f>
        <v>Other, Please explain &gt;&gt;</v>
      </c>
      <c r="E67" s="43" t="s">
        <v>1434</v>
      </c>
      <c r="F67" s="53" t="s">
        <v>1148</v>
      </c>
      <c r="G67" t="s">
        <v>107</v>
      </c>
      <c r="H67" s="43"/>
      <c r="I67" s="43"/>
      <c r="J67" s="120"/>
      <c r="K67" s="124"/>
      <c r="L67" s="120"/>
    </row>
    <row r="68" spans="1:12" ht="15.6">
      <c r="A68" s="43" t="s">
        <v>1193</v>
      </c>
      <c r="B68" s="43" t="s">
        <v>1832</v>
      </c>
      <c r="C68" s="43" t="s">
        <v>1810</v>
      </c>
      <c r="D68" s="43"/>
      <c r="E68" s="53" t="s">
        <v>1147</v>
      </c>
      <c r="F68" s="43" t="str">
        <f>HLOOKUP(Language,LanguageChoice,48,FALSE)</f>
        <v>Other, Please explain &gt;&gt;</v>
      </c>
      <c r="G68" t="s">
        <v>108</v>
      </c>
      <c r="H68" s="43"/>
      <c r="I68" s="43"/>
      <c r="J68" s="120"/>
      <c r="K68" s="124"/>
      <c r="L68" s="127"/>
    </row>
    <row r="69" spans="1:12" ht="15.6">
      <c r="A69" s="43" t="s">
        <v>1816</v>
      </c>
      <c r="B69" s="43" t="s">
        <v>1190</v>
      </c>
      <c r="C69" s="43" t="s">
        <v>1858</v>
      </c>
      <c r="D69" s="43"/>
      <c r="E69" s="43" t="s">
        <v>1435</v>
      </c>
      <c r="F69" s="53"/>
      <c r="G69" t="s">
        <v>109</v>
      </c>
      <c r="H69" s="43"/>
      <c r="I69" s="43"/>
      <c r="J69" s="120"/>
      <c r="K69" s="124"/>
      <c r="L69" s="125"/>
    </row>
    <row r="70" spans="1:12" ht="15.6">
      <c r="A70" s="43" t="s">
        <v>1818</v>
      </c>
      <c r="B70" s="43" t="str">
        <f>HLOOKUP(Language,LanguageChoice,48,FALSE)</f>
        <v>Other, Please explain &gt;&gt;</v>
      </c>
      <c r="C70" s="43" t="s">
        <v>1860</v>
      </c>
      <c r="D70" s="43"/>
      <c r="E70" s="43" t="s">
        <v>1721</v>
      </c>
      <c r="G70" t="s">
        <v>110</v>
      </c>
      <c r="H70" s="43"/>
      <c r="I70" s="43"/>
      <c r="J70" s="120"/>
      <c r="K70" s="124"/>
      <c r="L70" s="120"/>
    </row>
    <row r="71" spans="1:12" ht="15.6">
      <c r="A71" s="43" t="s">
        <v>1855</v>
      </c>
      <c r="B71" s="43"/>
      <c r="C71" s="111" t="s">
        <v>1812</v>
      </c>
      <c r="D71" s="43"/>
      <c r="E71" s="43" t="s">
        <v>1856</v>
      </c>
      <c r="G71" t="s">
        <v>111</v>
      </c>
      <c r="H71" s="43"/>
      <c r="I71" s="43"/>
      <c r="J71" s="120"/>
      <c r="K71" s="124"/>
      <c r="L71" s="120"/>
    </row>
    <row r="72" spans="1:12" ht="15.6">
      <c r="A72" s="43" t="s">
        <v>1191</v>
      </c>
      <c r="B72" s="43"/>
      <c r="C72" s="111" t="s">
        <v>1813</v>
      </c>
      <c r="D72" s="43"/>
      <c r="E72" s="53" t="s">
        <v>1722</v>
      </c>
      <c r="F72" s="53"/>
      <c r="G72" t="s">
        <v>112</v>
      </c>
      <c r="H72" s="43"/>
      <c r="I72" s="43"/>
      <c r="J72" s="120"/>
      <c r="K72" s="124"/>
      <c r="L72" s="132"/>
    </row>
    <row r="73" spans="1:12" ht="15.6">
      <c r="A73" s="43" t="s">
        <v>1817</v>
      </c>
      <c r="C73" s="43" t="s">
        <v>1811</v>
      </c>
      <c r="D73" s="43"/>
      <c r="E73" s="43" t="s">
        <v>1766</v>
      </c>
      <c r="F73" s="53"/>
      <c r="G73" s="112" t="s">
        <v>113</v>
      </c>
      <c r="H73" s="43"/>
      <c r="I73" s="43"/>
      <c r="J73" s="120"/>
      <c r="K73" s="124"/>
      <c r="L73" s="120"/>
    </row>
    <row r="74" spans="1:12" ht="15.6">
      <c r="A74" s="43" t="str">
        <f>HLOOKUP(Language,LanguageChoice,48,FALSE)</f>
        <v>Other, Please explain &gt;&gt;</v>
      </c>
      <c r="C74" s="43" t="s">
        <v>1814</v>
      </c>
      <c r="D74" s="43"/>
      <c r="E74" s="43" t="str">
        <f>HLOOKUP(Language,LanguageChoice,48,FALSE)</f>
        <v>Other, Please explain &gt;&gt;</v>
      </c>
      <c r="F74" s="53"/>
      <c r="G74" s="112" t="s">
        <v>1387</v>
      </c>
      <c r="H74" s="43"/>
      <c r="I74" s="43"/>
      <c r="J74" s="120"/>
      <c r="K74" s="124"/>
      <c r="L74" s="120"/>
    </row>
    <row r="75" spans="1:12" ht="15.6">
      <c r="C75" s="43" t="str">
        <f>HLOOKUP(Language,LanguageChoice,48,FALSE)</f>
        <v>Other, Please explain &gt;&gt;</v>
      </c>
      <c r="D75" s="43"/>
      <c r="E75" s="53"/>
      <c r="F75" s="43"/>
      <c r="G75" t="s">
        <v>114</v>
      </c>
      <c r="H75" s="43"/>
      <c r="I75" s="43"/>
      <c r="J75" s="120"/>
      <c r="K75" s="124"/>
      <c r="L75" s="120"/>
    </row>
    <row r="76" spans="1:12" ht="15.6">
      <c r="C76" s="43"/>
      <c r="D76" s="43"/>
      <c r="F76" s="43"/>
      <c r="G76" t="s">
        <v>115</v>
      </c>
      <c r="H76" s="43"/>
      <c r="I76" s="43"/>
      <c r="J76" s="120"/>
      <c r="K76" s="124"/>
      <c r="L76" s="120"/>
    </row>
    <row r="77" spans="1:12" ht="15.6">
      <c r="C77" s="43"/>
      <c r="D77" s="43"/>
      <c r="E77" s="53"/>
      <c r="F77" s="43"/>
      <c r="G77" t="s">
        <v>116</v>
      </c>
      <c r="H77" s="43"/>
      <c r="I77" s="43"/>
      <c r="J77" s="120"/>
      <c r="K77" s="124"/>
      <c r="L77" s="120"/>
    </row>
    <row r="78" spans="1:12" ht="15.6">
      <c r="C78" s="43"/>
      <c r="D78" s="43"/>
      <c r="E78" s="53"/>
      <c r="F78" s="43"/>
      <c r="G78" t="s">
        <v>117</v>
      </c>
      <c r="H78" s="43"/>
      <c r="I78" s="43"/>
      <c r="J78" s="120"/>
      <c r="K78" s="124"/>
      <c r="L78" s="120"/>
    </row>
    <row r="79" spans="1:12" ht="15.6">
      <c r="A79" s="43"/>
      <c r="B79" s="43"/>
      <c r="C79" s="54"/>
      <c r="D79" s="43"/>
      <c r="F79" s="43"/>
      <c r="G79" t="s">
        <v>118</v>
      </c>
      <c r="H79" s="43"/>
      <c r="I79" s="43"/>
      <c r="J79" s="120"/>
      <c r="K79" s="124"/>
      <c r="L79" s="120"/>
    </row>
    <row r="80" spans="1:12" ht="15.6">
      <c r="A80" s="43"/>
      <c r="B80" s="43"/>
      <c r="C80" s="54"/>
      <c r="D80" s="43"/>
      <c r="E80" s="43"/>
      <c r="F80" s="43"/>
      <c r="G80" t="s">
        <v>119</v>
      </c>
      <c r="H80" s="43"/>
      <c r="I80" s="43"/>
      <c r="J80" s="120"/>
      <c r="K80" s="124"/>
      <c r="L80" s="133"/>
    </row>
    <row r="81" spans="1:12" ht="15.6">
      <c r="A81" s="43"/>
      <c r="B81" s="43"/>
      <c r="C81" s="54"/>
      <c r="D81" s="43"/>
      <c r="E81" s="43"/>
      <c r="F81" s="43"/>
      <c r="G81" t="s">
        <v>120</v>
      </c>
      <c r="H81" s="43"/>
      <c r="I81" s="43"/>
      <c r="J81" s="120"/>
      <c r="K81" s="124"/>
      <c r="L81" s="120"/>
    </row>
    <row r="82" spans="1:12" ht="16.2" thickBot="1">
      <c r="E82" s="43"/>
      <c r="F82" s="43"/>
      <c r="G82" t="s">
        <v>121</v>
      </c>
      <c r="H82" s="43"/>
      <c r="I82" s="43"/>
      <c r="J82" s="120"/>
      <c r="K82" s="124"/>
      <c r="L82" s="120"/>
    </row>
    <row r="83" spans="1:12" ht="15.6" customHeight="1" thickBot="1">
      <c r="A83" s="51" t="s">
        <v>1149</v>
      </c>
      <c r="B83" s="97"/>
      <c r="C83" s="97"/>
      <c r="D83" s="98"/>
      <c r="E83" s="43"/>
      <c r="F83" s="43"/>
      <c r="G83" t="s">
        <v>122</v>
      </c>
      <c r="H83" s="43"/>
      <c r="I83" s="43"/>
      <c r="J83" s="120"/>
      <c r="K83" s="118"/>
      <c r="L83" s="120"/>
    </row>
    <row r="84" spans="1:12" ht="15.75" customHeight="1">
      <c r="A84" s="52" t="str">
        <f>HLOOKUP(Language,LanguageChoice,38,FALSE)</f>
        <v>Tester Type</v>
      </c>
      <c r="B84" s="52" t="str">
        <f>HLOOKUP(Language,LanguageChoice,37,FALSE)</f>
        <v>Test Patch Cord Length</v>
      </c>
      <c r="C84" s="52" t="str">
        <f>HLOOKUP(Language,LanguageChoice,36,FALSE)</f>
        <v>Electronic Test File Type</v>
      </c>
      <c r="D84" s="52" t="str">
        <f>HLOOKUP(Language,LanguageChoice,64,FALSE)</f>
        <v>Software name and version used to save results</v>
      </c>
      <c r="E84" s="43"/>
      <c r="F84" s="43"/>
      <c r="G84" t="s">
        <v>123</v>
      </c>
      <c r="H84" s="43"/>
      <c r="I84" s="43"/>
      <c r="J84" s="120"/>
      <c r="K84" s="118"/>
      <c r="L84" s="120"/>
    </row>
    <row r="85" spans="1:12" ht="15.6">
      <c r="A85" s="166" t="str">
        <f>HLOOKUP(Language,LanguageChoice,117,FALSE)</f>
        <v>OLTS (Optical Loss Test Set) with standard patch cords</v>
      </c>
      <c r="B85" s="53" t="s">
        <v>1150</v>
      </c>
      <c r="C85" s="43" t="s">
        <v>1140</v>
      </c>
      <c r="D85" s="43" t="s">
        <v>1151</v>
      </c>
      <c r="E85" s="43"/>
      <c r="F85" s="43"/>
      <c r="G85" t="s">
        <v>124</v>
      </c>
      <c r="H85" s="43"/>
      <c r="I85" s="43"/>
      <c r="J85" s="120"/>
      <c r="K85" s="124"/>
      <c r="L85" s="120"/>
    </row>
    <row r="86" spans="1:12" ht="15.6">
      <c r="A86" s="167" t="str">
        <f>HLOOKUP(Language,LanguageChoice,118,FALSE)</f>
        <v>OLTS (Optical Loss Test Set) with reference grade test cords</v>
      </c>
      <c r="B86" s="53" t="s">
        <v>1153</v>
      </c>
      <c r="C86" s="111" t="s">
        <v>1830</v>
      </c>
      <c r="D86" s="43" t="s">
        <v>1154</v>
      </c>
      <c r="E86" s="21"/>
      <c r="F86" s="43"/>
      <c r="G86" t="s">
        <v>125</v>
      </c>
      <c r="H86" s="43"/>
      <c r="I86" s="43"/>
      <c r="J86" s="120"/>
      <c r="K86" s="124"/>
      <c r="L86" s="120"/>
    </row>
    <row r="87" spans="1:12" ht="15.6">
      <c r="A87" s="53" t="s">
        <v>1152</v>
      </c>
      <c r="B87" s="43" t="s">
        <v>1155</v>
      </c>
      <c r="C87" s="43" t="s">
        <v>1829</v>
      </c>
      <c r="D87" s="43" t="s">
        <v>1156</v>
      </c>
      <c r="E87" s="21"/>
      <c r="F87" s="21"/>
      <c r="G87" t="s">
        <v>126</v>
      </c>
      <c r="H87" s="43"/>
      <c r="I87" s="43"/>
      <c r="J87" s="120"/>
      <c r="K87" s="118"/>
      <c r="L87" s="120"/>
    </row>
    <row r="88" spans="1:12" ht="15.6">
      <c r="A88" s="43" t="str">
        <f>HLOOKUP(Language,LanguageChoice,48,FALSE)</f>
        <v>Other, Please explain &gt;&gt;</v>
      </c>
      <c r="B88" s="53" t="s">
        <v>1157</v>
      </c>
      <c r="C88" s="43" t="s">
        <v>1795</v>
      </c>
      <c r="D88" s="43"/>
      <c r="E88" s="21"/>
      <c r="F88" s="21"/>
      <c r="G88" t="s">
        <v>127</v>
      </c>
      <c r="H88" s="43"/>
      <c r="I88" s="43"/>
      <c r="J88" s="120"/>
      <c r="K88" s="124"/>
      <c r="L88" s="120"/>
    </row>
    <row r="89" spans="1:12" ht="15.6">
      <c r="A89" s="43"/>
      <c r="B89" s="53" t="s">
        <v>1158</v>
      </c>
      <c r="C89" s="43" t="s">
        <v>1831</v>
      </c>
      <c r="D89" s="43"/>
      <c r="E89" s="21"/>
      <c r="F89" s="21"/>
      <c r="G89" t="s">
        <v>128</v>
      </c>
      <c r="H89" s="43"/>
      <c r="I89" s="43"/>
      <c r="J89" s="120"/>
      <c r="K89" s="124"/>
      <c r="L89" s="125"/>
    </row>
    <row r="90" spans="1:12" ht="15.6">
      <c r="A90" s="43"/>
      <c r="B90" s="53" t="s">
        <v>1159</v>
      </c>
      <c r="C90" s="43" t="s">
        <v>1850</v>
      </c>
      <c r="D90" s="43"/>
      <c r="E90" s="21"/>
      <c r="F90" s="21"/>
      <c r="G90" t="s">
        <v>129</v>
      </c>
      <c r="H90" s="43"/>
      <c r="I90" s="43"/>
      <c r="J90" s="120"/>
      <c r="K90" s="124"/>
      <c r="L90" s="135"/>
    </row>
    <row r="91" spans="1:12" ht="15.6">
      <c r="A91" s="21"/>
      <c r="B91" s="43" t="str">
        <f>HLOOKUP(Language,LanguageChoice,48,FALSE)</f>
        <v>Other, Please explain &gt;&gt;</v>
      </c>
      <c r="C91" s="43" t="s">
        <v>1872</v>
      </c>
      <c r="D91" s="21"/>
      <c r="E91" s="21"/>
      <c r="F91" s="21"/>
      <c r="G91" t="s">
        <v>130</v>
      </c>
      <c r="H91" s="43"/>
      <c r="I91" s="43"/>
      <c r="J91" s="120"/>
      <c r="K91" s="124"/>
      <c r="L91" s="134"/>
    </row>
    <row r="92" spans="1:12" ht="15.6">
      <c r="A92" s="21"/>
      <c r="B92" s="43"/>
      <c r="C92" s="43" t="str">
        <f>HLOOKUP(Language,LanguageChoice,48,FALSE)</f>
        <v>Other, Please explain &gt;&gt;</v>
      </c>
      <c r="D92" s="21"/>
      <c r="E92" s="21"/>
      <c r="F92" s="21"/>
      <c r="G92" t="s">
        <v>131</v>
      </c>
      <c r="H92" s="43"/>
      <c r="I92" s="43"/>
      <c r="J92" s="120"/>
      <c r="K92" s="118"/>
      <c r="L92" s="127"/>
    </row>
    <row r="93" spans="1:12" ht="15.6">
      <c r="A93" s="21"/>
      <c r="B93" s="21"/>
      <c r="C93" s="21"/>
      <c r="D93" s="21"/>
      <c r="E93" s="21"/>
      <c r="F93" s="21"/>
      <c r="G93" t="s">
        <v>132</v>
      </c>
      <c r="H93" s="43"/>
      <c r="I93" s="43"/>
      <c r="J93" s="120"/>
      <c r="K93" s="124"/>
      <c r="L93" s="125"/>
    </row>
    <row r="94" spans="1:12" ht="15.6">
      <c r="A94" s="21"/>
      <c r="B94" s="21"/>
      <c r="C94" s="21"/>
      <c r="D94" s="21"/>
      <c r="E94" s="21"/>
      <c r="F94" s="21"/>
      <c r="G94" t="s">
        <v>133</v>
      </c>
      <c r="H94" s="43"/>
      <c r="I94" s="43"/>
      <c r="J94" s="120"/>
      <c r="K94" s="124"/>
      <c r="L94" s="120"/>
    </row>
    <row r="95" spans="1:12" ht="15.6">
      <c r="A95" s="21"/>
      <c r="B95" s="21"/>
      <c r="C95" s="21"/>
      <c r="D95" s="21"/>
      <c r="E95" s="21"/>
      <c r="F95" s="21"/>
      <c r="G95" t="s">
        <v>134</v>
      </c>
      <c r="H95" s="43"/>
      <c r="I95" s="43"/>
      <c r="J95" s="120"/>
      <c r="K95" s="124"/>
      <c r="L95" s="120"/>
    </row>
    <row r="96" spans="1:12" ht="15.6">
      <c r="A96" s="56"/>
      <c r="B96" s="60" t="str">
        <f>Language!F1</f>
        <v xml:space="preserve">Português </v>
      </c>
      <c r="C96" s="60"/>
      <c r="D96" s="56"/>
      <c r="E96" s="21"/>
      <c r="F96" s="21"/>
      <c r="G96" t="s">
        <v>135</v>
      </c>
      <c r="H96" s="43"/>
      <c r="I96" s="43"/>
      <c r="J96" s="120"/>
      <c r="K96" s="124"/>
      <c r="L96" s="120"/>
    </row>
    <row r="97" spans="1:12" ht="15" customHeight="1">
      <c r="A97" s="56"/>
      <c r="B97" s="95" t="str">
        <f>HLOOKUP(B96,LanguageChoice,98,FALSE)</f>
        <v>Informação de certificação para links</v>
      </c>
      <c r="C97" s="95"/>
      <c r="D97" s="96"/>
      <c r="E97" s="21"/>
      <c r="F97" s="21"/>
      <c r="G97" t="s">
        <v>136</v>
      </c>
      <c r="H97" s="43"/>
      <c r="I97" s="43"/>
      <c r="J97" s="120"/>
      <c r="K97" s="124"/>
      <c r="L97" s="120"/>
    </row>
    <row r="98" spans="1:12" ht="15.6">
      <c r="A98" s="56"/>
      <c r="B98" s="96"/>
      <c r="C98" s="96"/>
      <c r="D98" s="96"/>
      <c r="E98" s="21"/>
      <c r="F98" s="21"/>
      <c r="G98" t="s">
        <v>137</v>
      </c>
      <c r="H98" s="43"/>
      <c r="I98" s="43"/>
      <c r="J98" s="120"/>
      <c r="K98" s="124"/>
      <c r="L98" s="120"/>
    </row>
    <row r="99" spans="1:12" ht="15.6">
      <c r="A99" s="21"/>
      <c r="B99" s="21"/>
      <c r="C99" s="21"/>
      <c r="D99" s="21"/>
      <c r="E99" s="21"/>
      <c r="F99" s="21"/>
      <c r="G99" t="s">
        <v>138</v>
      </c>
      <c r="H99" s="43"/>
      <c r="I99" s="43"/>
      <c r="J99" s="120"/>
      <c r="K99" s="124"/>
      <c r="L99" s="132"/>
    </row>
    <row r="100" spans="1:12" ht="15.6">
      <c r="A100" s="21"/>
      <c r="B100" s="21"/>
      <c r="C100" s="21"/>
      <c r="D100" s="21"/>
      <c r="E100" s="21"/>
      <c r="F100" s="21"/>
      <c r="G100" t="s">
        <v>139</v>
      </c>
      <c r="H100" s="43"/>
      <c r="I100" s="43"/>
      <c r="J100" s="120"/>
      <c r="K100" s="124"/>
      <c r="L100" s="120"/>
    </row>
    <row r="101" spans="1:12" ht="15.6">
      <c r="A101" s="56"/>
      <c r="B101" s="60" t="e">
        <f>Language!#REF!</f>
        <v>#REF!</v>
      </c>
      <c r="C101" s="60"/>
      <c r="D101" s="56"/>
      <c r="E101" s="21"/>
      <c r="F101" s="21"/>
      <c r="G101" t="s">
        <v>140</v>
      </c>
      <c r="H101" s="43"/>
      <c r="I101" s="43"/>
      <c r="J101" s="120"/>
      <c r="K101" s="118"/>
      <c r="L101" s="120"/>
    </row>
    <row r="102" spans="1:12" ht="15.6">
      <c r="A102" s="56"/>
      <c r="B102" s="95" t="e">
        <f>HLOOKUP(B101,LanguageChoice,98,FALSE)</f>
        <v>#REF!</v>
      </c>
      <c r="C102" s="95"/>
      <c r="D102" s="96"/>
      <c r="E102" s="21"/>
      <c r="F102" s="21"/>
      <c r="G102" t="s">
        <v>141</v>
      </c>
      <c r="H102" s="43"/>
      <c r="I102" s="43"/>
      <c r="J102" s="120"/>
      <c r="K102" s="124"/>
      <c r="L102" s="120"/>
    </row>
    <row r="103" spans="1:12" ht="15.6">
      <c r="A103" s="56"/>
      <c r="B103" s="96"/>
      <c r="C103" s="96"/>
      <c r="D103" s="96"/>
      <c r="E103" s="21"/>
      <c r="F103" s="21"/>
      <c r="G103" t="s">
        <v>142</v>
      </c>
      <c r="H103" s="43"/>
      <c r="I103" s="43"/>
      <c r="J103" s="120"/>
      <c r="K103" s="124"/>
      <c r="L103" s="120"/>
    </row>
    <row r="104" spans="1:12" ht="16.2" thickBot="1">
      <c r="A104" s="21"/>
      <c r="B104" s="21"/>
      <c r="C104" s="21"/>
      <c r="D104" s="21"/>
      <c r="E104" s="21"/>
      <c r="F104" s="21"/>
      <c r="G104" t="s">
        <v>143</v>
      </c>
      <c r="H104" s="43"/>
      <c r="I104" s="43"/>
      <c r="J104" s="120"/>
      <c r="K104" s="124"/>
      <c r="L104" s="120"/>
    </row>
    <row r="105" spans="1:12" ht="16.2" thickBot="1">
      <c r="A105" s="21"/>
      <c r="B105" s="83" t="s">
        <v>1585</v>
      </c>
      <c r="C105" s="21"/>
      <c r="D105" s="21"/>
      <c r="E105" s="21"/>
      <c r="F105" s="21"/>
      <c r="G105" t="s">
        <v>144</v>
      </c>
      <c r="H105" s="43"/>
      <c r="I105" s="43"/>
      <c r="J105" s="120"/>
      <c r="K105" s="124"/>
      <c r="L105" s="120"/>
    </row>
    <row r="106" spans="1:12" ht="15.6">
      <c r="A106" s="21"/>
      <c r="B106" s="21" t="s">
        <v>630</v>
      </c>
      <c r="C106" s="21"/>
      <c r="D106" s="21"/>
      <c r="E106" s="21"/>
      <c r="F106" s="21"/>
      <c r="G106" t="s">
        <v>145</v>
      </c>
      <c r="H106" s="43"/>
      <c r="I106" s="43"/>
      <c r="J106" s="125"/>
      <c r="K106" s="118"/>
      <c r="L106" s="120"/>
    </row>
    <row r="107" spans="1:12" ht="15.6">
      <c r="A107" s="21"/>
      <c r="B107" s="21" t="s">
        <v>629</v>
      </c>
      <c r="C107" s="21"/>
      <c r="D107" s="21"/>
      <c r="E107" s="21"/>
      <c r="F107" s="21"/>
      <c r="G107" t="s">
        <v>146</v>
      </c>
      <c r="H107" s="43"/>
      <c r="I107" s="43"/>
      <c r="J107" s="120"/>
      <c r="K107" s="118"/>
      <c r="L107" s="120"/>
    </row>
    <row r="108" spans="1:12" ht="15.6">
      <c r="A108" s="21"/>
      <c r="B108" s="170" t="s">
        <v>1591</v>
      </c>
      <c r="C108" s="21"/>
      <c r="D108" s="21"/>
      <c r="E108" s="21"/>
      <c r="F108" s="21"/>
      <c r="G108" t="s">
        <v>147</v>
      </c>
      <c r="H108" s="43"/>
      <c r="I108" s="43"/>
      <c r="J108" s="120"/>
      <c r="K108" s="124"/>
      <c r="L108" s="120"/>
    </row>
    <row r="109" spans="1:12" ht="15.6">
      <c r="A109" s="21"/>
      <c r="B109" s="21" t="s">
        <v>1647</v>
      </c>
      <c r="C109" s="21"/>
      <c r="D109" s="21"/>
      <c r="E109" s="21"/>
      <c r="F109" s="21"/>
      <c r="G109" t="s">
        <v>148</v>
      </c>
      <c r="H109" s="43"/>
      <c r="I109" s="43"/>
      <c r="J109" s="120"/>
      <c r="K109" s="124"/>
      <c r="L109" s="120"/>
    </row>
    <row r="110" spans="1:12" ht="15.6">
      <c r="A110" s="21"/>
      <c r="B110" s="21"/>
      <c r="C110" s="21"/>
      <c r="D110" s="21"/>
      <c r="E110" s="21"/>
      <c r="F110" s="21"/>
      <c r="G110" s="112" t="s">
        <v>1369</v>
      </c>
      <c r="H110" s="43"/>
      <c r="I110" s="43"/>
      <c r="J110" s="120"/>
      <c r="K110" s="124"/>
      <c r="L110" s="120"/>
    </row>
    <row r="111" spans="1:12" ht="15.6">
      <c r="A111" s="21"/>
      <c r="B111" s="21"/>
      <c r="C111" s="21"/>
      <c r="D111" s="21"/>
      <c r="E111" s="21"/>
      <c r="F111" s="21"/>
      <c r="G111" t="s">
        <v>149</v>
      </c>
      <c r="H111" s="43"/>
      <c r="I111" s="43"/>
      <c r="J111" s="120"/>
      <c r="K111" s="124"/>
      <c r="L111" s="120"/>
    </row>
    <row r="112" spans="1:12" ht="15.6">
      <c r="A112" s="21"/>
      <c r="B112" s="21"/>
      <c r="C112" s="21"/>
      <c r="D112" s="21"/>
      <c r="E112" s="21"/>
      <c r="F112" s="21"/>
      <c r="G112" t="s">
        <v>150</v>
      </c>
      <c r="H112" s="43"/>
      <c r="I112" s="43"/>
      <c r="J112" s="120"/>
      <c r="K112" s="124"/>
      <c r="L112" s="132"/>
    </row>
    <row r="113" spans="1:12" ht="15.6">
      <c r="A113" s="21"/>
      <c r="B113" s="21"/>
      <c r="C113" s="21"/>
      <c r="D113" s="21"/>
      <c r="E113" s="21"/>
      <c r="F113" s="21"/>
      <c r="G113" t="s">
        <v>151</v>
      </c>
      <c r="H113" s="43"/>
      <c r="I113" s="43"/>
      <c r="J113" s="120"/>
      <c r="K113" s="124"/>
      <c r="L113" s="120"/>
    </row>
    <row r="114" spans="1:12" ht="15.6">
      <c r="A114" s="21"/>
      <c r="B114" s="21"/>
      <c r="C114" s="21"/>
      <c r="D114" s="21"/>
      <c r="E114" s="21"/>
      <c r="F114" s="21"/>
      <c r="G114" t="s">
        <v>152</v>
      </c>
      <c r="H114" s="43"/>
      <c r="I114" s="43"/>
      <c r="J114" s="120"/>
      <c r="K114" s="124"/>
      <c r="L114" s="120"/>
    </row>
    <row r="115" spans="1:12" ht="15.6">
      <c r="A115" s="21"/>
      <c r="B115" s="21"/>
      <c r="C115" s="21"/>
      <c r="D115" s="21"/>
      <c r="E115" s="21"/>
      <c r="F115" s="21"/>
      <c r="G115" t="s">
        <v>153</v>
      </c>
      <c r="H115" s="43"/>
      <c r="I115" s="43"/>
      <c r="J115" s="120"/>
      <c r="K115" s="124"/>
      <c r="L115" s="125"/>
    </row>
    <row r="116" spans="1:12" ht="15.6">
      <c r="A116" s="21"/>
      <c r="B116" s="21"/>
      <c r="C116" s="21"/>
      <c r="D116" s="21"/>
      <c r="E116" s="21"/>
      <c r="F116" s="21"/>
      <c r="G116" t="s">
        <v>154</v>
      </c>
      <c r="H116" s="43"/>
      <c r="I116" s="43"/>
      <c r="J116" s="120"/>
      <c r="K116" s="124"/>
      <c r="L116" s="120"/>
    </row>
    <row r="117" spans="1:12" ht="15.6">
      <c r="A117" s="21"/>
      <c r="B117" s="21"/>
      <c r="C117" s="21"/>
      <c r="D117" s="21"/>
      <c r="E117" s="21"/>
      <c r="F117" s="21"/>
      <c r="G117" t="s">
        <v>155</v>
      </c>
      <c r="H117" s="43"/>
      <c r="I117" s="43"/>
      <c r="J117" s="120"/>
      <c r="K117" s="118"/>
      <c r="L117" s="120"/>
    </row>
    <row r="118" spans="1:12" ht="15.6">
      <c r="A118" s="21"/>
      <c r="B118" s="21"/>
      <c r="C118" s="21"/>
      <c r="D118" s="21"/>
      <c r="E118" s="21"/>
      <c r="F118" s="21"/>
      <c r="G118" s="112" t="s">
        <v>1388</v>
      </c>
      <c r="H118" s="43"/>
      <c r="I118" s="43"/>
      <c r="J118" s="120"/>
      <c r="K118" s="124"/>
      <c r="L118" s="132"/>
    </row>
    <row r="119" spans="1:12" ht="15.6">
      <c r="A119" s="21"/>
      <c r="B119" s="21"/>
      <c r="C119" s="21"/>
      <c r="D119" s="21"/>
      <c r="E119" s="21"/>
      <c r="F119" s="21"/>
      <c r="G119" s="112" t="s">
        <v>1389</v>
      </c>
      <c r="H119" s="43"/>
      <c r="I119" s="43"/>
      <c r="J119" s="125"/>
      <c r="K119" s="124"/>
      <c r="L119" s="120"/>
    </row>
    <row r="120" spans="1:12" ht="15.6">
      <c r="A120" s="21"/>
      <c r="B120" s="21"/>
      <c r="C120" s="21"/>
      <c r="D120" s="21"/>
      <c r="E120" s="21"/>
      <c r="F120" s="21"/>
      <c r="G120" s="112" t="s">
        <v>1370</v>
      </c>
      <c r="H120" s="43"/>
      <c r="I120" s="43"/>
      <c r="J120" s="125"/>
      <c r="K120" s="121"/>
      <c r="L120" s="120"/>
    </row>
    <row r="121" spans="1:12" ht="15.6">
      <c r="A121" s="21"/>
      <c r="B121" s="21"/>
      <c r="C121" s="21"/>
      <c r="D121" s="21"/>
      <c r="E121" s="21"/>
      <c r="F121" s="21"/>
      <c r="G121" t="s">
        <v>156</v>
      </c>
      <c r="H121" s="43"/>
      <c r="I121" s="43"/>
      <c r="J121" s="120"/>
      <c r="K121" s="124"/>
      <c r="L121" s="120"/>
    </row>
    <row r="122" spans="1:12" ht="15.6">
      <c r="A122" s="21"/>
      <c r="B122" s="21"/>
      <c r="C122" s="21"/>
      <c r="D122" s="21"/>
      <c r="E122" s="21"/>
      <c r="F122" s="21"/>
      <c r="G122" t="s">
        <v>157</v>
      </c>
      <c r="H122" s="43"/>
      <c r="I122" s="129"/>
      <c r="J122" s="120"/>
      <c r="K122" s="124"/>
      <c r="L122" s="120"/>
    </row>
    <row r="123" spans="1:12" ht="15.6">
      <c r="A123" s="21"/>
      <c r="B123" s="21"/>
      <c r="C123" s="21"/>
      <c r="D123" s="21"/>
      <c r="E123" s="21"/>
      <c r="F123" s="21"/>
      <c r="G123" s="112" t="s">
        <v>1371</v>
      </c>
      <c r="H123" s="43"/>
      <c r="I123" s="43"/>
      <c r="J123" s="120"/>
      <c r="K123" s="121"/>
      <c r="L123" s="120"/>
    </row>
    <row r="124" spans="1:12" ht="15.6">
      <c r="A124" s="21"/>
      <c r="B124" s="21"/>
      <c r="C124" s="21"/>
      <c r="D124" s="21"/>
      <c r="E124" s="21"/>
      <c r="F124" s="21"/>
      <c r="G124" t="s">
        <v>158</v>
      </c>
      <c r="H124" s="43"/>
      <c r="I124" s="43"/>
      <c r="J124" s="120"/>
      <c r="K124" s="124"/>
      <c r="L124" s="127"/>
    </row>
    <row r="125" spans="1:12" ht="15.6">
      <c r="A125" s="21"/>
      <c r="B125" s="21"/>
      <c r="C125" s="21"/>
      <c r="D125" s="21"/>
      <c r="E125" s="21"/>
      <c r="F125" s="21"/>
      <c r="G125" t="s">
        <v>159</v>
      </c>
      <c r="H125" s="43"/>
      <c r="I125" s="43"/>
      <c r="J125" s="120"/>
      <c r="K125" s="124"/>
      <c r="L125" s="120"/>
    </row>
    <row r="126" spans="1:12" ht="15.6">
      <c r="A126" s="21"/>
      <c r="B126" s="21"/>
      <c r="C126" s="21"/>
      <c r="D126" s="21"/>
      <c r="E126" s="21"/>
      <c r="F126" s="21"/>
      <c r="G126" t="s">
        <v>160</v>
      </c>
      <c r="H126" s="43"/>
      <c r="I126" s="43"/>
      <c r="J126" s="120"/>
      <c r="K126" s="124"/>
      <c r="L126" s="120"/>
    </row>
    <row r="127" spans="1:12" ht="15.6">
      <c r="A127" s="21"/>
      <c r="B127" s="21"/>
      <c r="C127" s="21"/>
      <c r="D127" s="21"/>
      <c r="E127" s="21"/>
      <c r="F127" s="21"/>
      <c r="G127" t="s">
        <v>161</v>
      </c>
      <c r="H127" s="43"/>
      <c r="I127" s="43"/>
      <c r="J127" s="125"/>
      <c r="K127" s="124"/>
      <c r="L127" s="120"/>
    </row>
    <row r="128" spans="1:12" ht="15.6">
      <c r="A128" s="21"/>
      <c r="B128" s="21"/>
      <c r="C128" s="21"/>
      <c r="D128" s="21"/>
      <c r="E128" s="21"/>
      <c r="F128" s="21"/>
      <c r="G128" s="112" t="s">
        <v>1372</v>
      </c>
      <c r="H128" s="43"/>
      <c r="I128" s="43"/>
      <c r="J128" s="120"/>
      <c r="K128" s="126"/>
      <c r="L128" s="120"/>
    </row>
    <row r="129" spans="1:12" ht="15.6">
      <c r="A129" s="21"/>
      <c r="B129" s="21"/>
      <c r="C129" s="21"/>
      <c r="D129" s="21"/>
      <c r="E129" s="21"/>
      <c r="F129" s="21"/>
      <c r="G129" t="s">
        <v>162</v>
      </c>
      <c r="H129" s="43"/>
      <c r="I129" s="43"/>
      <c r="J129" s="120"/>
      <c r="K129" s="121"/>
      <c r="L129" s="132"/>
    </row>
    <row r="130" spans="1:12" ht="15.6">
      <c r="A130" s="21"/>
      <c r="B130" s="21"/>
      <c r="C130" s="21"/>
      <c r="D130" s="21"/>
      <c r="E130" s="21"/>
      <c r="F130" s="21"/>
      <c r="G130" t="s">
        <v>163</v>
      </c>
      <c r="H130" s="43"/>
      <c r="I130" s="43"/>
      <c r="J130" s="120"/>
      <c r="K130" s="121"/>
      <c r="L130" s="120"/>
    </row>
    <row r="131" spans="1:12" ht="15.6">
      <c r="A131" s="21"/>
      <c r="B131" s="21"/>
      <c r="C131" s="21"/>
      <c r="D131" s="21"/>
      <c r="E131" s="21"/>
      <c r="F131" s="21"/>
      <c r="G131" t="s">
        <v>164</v>
      </c>
      <c r="H131" s="43"/>
      <c r="I131" s="43"/>
      <c r="J131" s="120"/>
      <c r="K131" s="124"/>
      <c r="L131" s="120"/>
    </row>
    <row r="132" spans="1:12" ht="15.6">
      <c r="A132" s="21"/>
      <c r="B132" s="21"/>
      <c r="C132" s="21"/>
      <c r="D132" s="21"/>
      <c r="E132" s="21"/>
      <c r="F132" s="21"/>
      <c r="G132" t="s">
        <v>165</v>
      </c>
      <c r="H132" s="123"/>
      <c r="I132" s="43"/>
      <c r="J132" s="120"/>
      <c r="K132" s="124"/>
      <c r="L132" s="120"/>
    </row>
    <row r="133" spans="1:12" ht="15.6">
      <c r="A133" s="21"/>
      <c r="B133" s="21"/>
      <c r="C133" s="21"/>
      <c r="D133" s="21"/>
      <c r="E133" s="21"/>
      <c r="F133" s="21"/>
      <c r="G133" s="112" t="s">
        <v>1373</v>
      </c>
      <c r="J133" s="120"/>
      <c r="K133" s="118"/>
      <c r="L133" s="120"/>
    </row>
    <row r="134" spans="1:12" ht="15.6">
      <c r="A134" s="21"/>
      <c r="B134" s="21"/>
      <c r="C134" s="21"/>
      <c r="D134" s="21"/>
      <c r="E134" s="21"/>
      <c r="F134" s="21"/>
      <c r="G134" t="s">
        <v>166</v>
      </c>
      <c r="H134" s="43"/>
      <c r="I134" s="43"/>
      <c r="J134" s="120"/>
      <c r="K134" s="124"/>
      <c r="L134" s="132"/>
    </row>
    <row r="135" spans="1:12" ht="15.6">
      <c r="A135" s="21"/>
      <c r="B135" s="21"/>
      <c r="C135" s="21"/>
      <c r="D135" s="21"/>
      <c r="E135" s="21"/>
      <c r="F135" s="21"/>
      <c r="G135" t="s">
        <v>167</v>
      </c>
      <c r="H135" s="43"/>
      <c r="I135" s="43"/>
      <c r="J135" s="120"/>
      <c r="K135" s="124"/>
      <c r="L135" s="120"/>
    </row>
    <row r="136" spans="1:12" ht="15.6">
      <c r="A136" s="21"/>
      <c r="B136" s="21"/>
      <c r="C136" s="21"/>
      <c r="D136" s="21"/>
      <c r="E136" s="21"/>
      <c r="F136" s="21"/>
      <c r="G136" t="s">
        <v>168</v>
      </c>
      <c r="H136" s="43"/>
      <c r="I136" s="43"/>
      <c r="J136" s="120"/>
      <c r="K136" s="124"/>
      <c r="L136" s="120"/>
    </row>
    <row r="137" spans="1:12" ht="15.6">
      <c r="A137" s="21"/>
      <c r="B137" s="21"/>
      <c r="C137" s="21"/>
      <c r="D137" s="21"/>
      <c r="E137" s="21"/>
      <c r="F137" s="21"/>
      <c r="G137" t="s">
        <v>169</v>
      </c>
      <c r="H137" s="43"/>
      <c r="I137" s="43"/>
      <c r="J137" s="120"/>
      <c r="K137" s="124"/>
      <c r="L137" s="125"/>
    </row>
    <row r="138" spans="1:12" ht="15.6">
      <c r="A138" s="21"/>
      <c r="B138" s="21"/>
      <c r="C138" s="21"/>
      <c r="D138" s="21"/>
      <c r="E138" s="21"/>
      <c r="F138" s="21"/>
      <c r="G138" t="s">
        <v>170</v>
      </c>
      <c r="H138" s="43"/>
      <c r="I138" s="43"/>
      <c r="J138" s="120"/>
      <c r="K138" s="126"/>
      <c r="L138" s="120"/>
    </row>
    <row r="139" spans="1:12" ht="15.6">
      <c r="A139" s="21"/>
      <c r="B139" s="21"/>
      <c r="C139" s="21"/>
      <c r="D139" s="21"/>
      <c r="E139" s="21"/>
      <c r="F139" s="21"/>
      <c r="G139" t="s">
        <v>171</v>
      </c>
      <c r="H139" s="43"/>
      <c r="I139" s="43"/>
      <c r="J139" s="120"/>
      <c r="K139" s="124"/>
      <c r="L139" s="120"/>
    </row>
    <row r="140" spans="1:12" ht="15.6">
      <c r="A140" s="21"/>
      <c r="B140" s="21"/>
      <c r="C140" s="21"/>
      <c r="D140" s="21"/>
      <c r="E140" s="21"/>
      <c r="F140" s="21"/>
      <c r="G140" t="s">
        <v>172</v>
      </c>
      <c r="H140" s="43"/>
      <c r="I140" s="43"/>
      <c r="J140" s="120"/>
      <c r="K140" s="124"/>
      <c r="L140" s="135"/>
    </row>
    <row r="141" spans="1:12" ht="15.6">
      <c r="A141" s="21"/>
      <c r="B141" s="21"/>
      <c r="C141" s="21"/>
      <c r="D141" s="21"/>
      <c r="E141" s="21"/>
      <c r="F141" s="21"/>
      <c r="G141" t="s">
        <v>173</v>
      </c>
      <c r="H141" s="43"/>
      <c r="I141" s="43"/>
      <c r="J141" s="120"/>
      <c r="K141" s="124"/>
      <c r="L141" s="134"/>
    </row>
    <row r="142" spans="1:12" ht="15.6">
      <c r="A142" s="21"/>
      <c r="B142" s="21"/>
      <c r="C142" s="21"/>
      <c r="D142" s="21"/>
      <c r="E142" s="21"/>
      <c r="F142" s="21"/>
      <c r="G142" t="s">
        <v>174</v>
      </c>
      <c r="H142" s="43"/>
      <c r="I142" s="43"/>
      <c r="J142" s="120"/>
      <c r="K142" s="124"/>
      <c r="L142" s="127"/>
    </row>
    <row r="143" spans="1:12" ht="15.6">
      <c r="A143" s="21"/>
      <c r="B143" s="21"/>
      <c r="C143" s="21"/>
      <c r="D143" s="21"/>
      <c r="E143" s="21"/>
      <c r="F143" s="21"/>
      <c r="G143" t="s">
        <v>175</v>
      </c>
      <c r="H143" s="43"/>
      <c r="I143" s="43"/>
      <c r="J143" s="120"/>
      <c r="K143" s="124"/>
      <c r="L143" s="125"/>
    </row>
    <row r="144" spans="1:12" ht="15.6">
      <c r="A144" s="21"/>
      <c r="B144" s="21"/>
      <c r="C144" s="21"/>
      <c r="D144" s="21"/>
      <c r="E144" s="21"/>
      <c r="F144" s="21"/>
      <c r="G144" t="s">
        <v>176</v>
      </c>
      <c r="H144" s="43"/>
      <c r="I144" s="43"/>
      <c r="J144" s="120"/>
      <c r="K144" s="124"/>
      <c r="L144" s="132"/>
    </row>
    <row r="145" spans="1:12" ht="15.6">
      <c r="A145" s="21"/>
      <c r="B145" s="21"/>
      <c r="C145" s="21"/>
      <c r="D145" s="21"/>
      <c r="E145" s="21"/>
      <c r="F145" s="21"/>
      <c r="G145" t="s">
        <v>177</v>
      </c>
      <c r="H145" s="43"/>
      <c r="I145" s="43"/>
      <c r="J145" s="120"/>
      <c r="K145" s="124"/>
      <c r="L145" s="120"/>
    </row>
    <row r="146" spans="1:12" ht="15.6">
      <c r="A146" s="21"/>
      <c r="B146" s="21"/>
      <c r="C146" s="21"/>
      <c r="D146" s="21"/>
      <c r="E146" s="21"/>
      <c r="F146" s="21"/>
      <c r="G146" s="112" t="s">
        <v>1374</v>
      </c>
      <c r="H146" s="43"/>
      <c r="I146" s="43"/>
      <c r="J146" s="120"/>
      <c r="K146" s="124"/>
      <c r="L146" s="120"/>
    </row>
    <row r="147" spans="1:12" ht="15.6">
      <c r="A147" s="21"/>
      <c r="B147" s="21"/>
      <c r="C147" s="21"/>
      <c r="D147" s="21"/>
      <c r="E147" s="21"/>
      <c r="F147" s="21"/>
      <c r="G147" s="112" t="s">
        <v>1375</v>
      </c>
      <c r="H147" s="43"/>
      <c r="I147" s="43"/>
      <c r="J147" s="120"/>
      <c r="K147" s="124"/>
      <c r="L147" s="132"/>
    </row>
    <row r="148" spans="1:12" ht="15.6">
      <c r="A148" s="21"/>
      <c r="B148" s="21"/>
      <c r="C148" s="21"/>
      <c r="D148" s="21"/>
      <c r="E148" s="21"/>
      <c r="F148" s="21"/>
      <c r="G148" t="s">
        <v>178</v>
      </c>
      <c r="H148" s="43"/>
      <c r="I148" s="43"/>
      <c r="J148" s="120"/>
      <c r="K148" s="124"/>
      <c r="L148" s="120"/>
    </row>
    <row r="149" spans="1:12" ht="15.6">
      <c r="A149" s="21"/>
      <c r="B149" s="21"/>
      <c r="C149" s="21"/>
      <c r="D149" s="21"/>
      <c r="E149" s="21"/>
      <c r="F149" s="21"/>
      <c r="G149" t="s">
        <v>179</v>
      </c>
      <c r="H149" s="43"/>
      <c r="I149" s="43"/>
      <c r="J149" s="120"/>
      <c r="K149" s="124"/>
      <c r="L149" s="120"/>
    </row>
    <row r="150" spans="1:12" ht="15.6">
      <c r="A150" s="21"/>
      <c r="B150" s="21"/>
      <c r="C150" s="21"/>
      <c r="D150" s="21"/>
      <c r="E150" s="21"/>
      <c r="F150" s="21"/>
      <c r="G150" t="s">
        <v>180</v>
      </c>
      <c r="H150" s="43"/>
      <c r="I150" s="43"/>
      <c r="J150" s="120"/>
      <c r="K150" s="124"/>
      <c r="L150" s="120"/>
    </row>
    <row r="151" spans="1:12" ht="15.6">
      <c r="A151" s="21"/>
      <c r="B151" s="21"/>
      <c r="C151" s="21"/>
      <c r="D151" s="21"/>
      <c r="E151" s="21"/>
      <c r="F151" s="21"/>
      <c r="G151" t="s">
        <v>181</v>
      </c>
      <c r="H151" s="43"/>
      <c r="I151" s="43"/>
      <c r="J151" s="120"/>
      <c r="K151" s="124"/>
      <c r="L151" s="120"/>
    </row>
    <row r="152" spans="1:12" ht="15.6">
      <c r="A152" s="21"/>
      <c r="B152" s="21"/>
      <c r="C152" s="21"/>
      <c r="D152" s="21"/>
      <c r="E152" s="21"/>
      <c r="F152" s="21"/>
      <c r="G152" t="s">
        <v>182</v>
      </c>
      <c r="H152" s="43"/>
      <c r="I152" s="43"/>
      <c r="J152" s="120"/>
      <c r="K152" s="124"/>
      <c r="L152" s="121"/>
    </row>
    <row r="153" spans="1:12" ht="15.6">
      <c r="A153" s="21"/>
      <c r="B153" s="21"/>
      <c r="C153" s="21"/>
      <c r="D153" s="21"/>
      <c r="E153" s="21"/>
      <c r="F153" s="21"/>
      <c r="G153" t="s">
        <v>183</v>
      </c>
      <c r="H153" s="43"/>
      <c r="I153" s="43"/>
      <c r="J153" s="120"/>
      <c r="K153" s="124"/>
      <c r="L153" s="126"/>
    </row>
    <row r="154" spans="1:12" ht="15.6">
      <c r="A154" s="21"/>
      <c r="B154" s="21"/>
      <c r="C154" s="21"/>
      <c r="D154" s="21"/>
      <c r="E154" s="21"/>
      <c r="F154" s="21"/>
      <c r="G154" t="s">
        <v>185</v>
      </c>
      <c r="H154" s="43"/>
      <c r="I154" s="43"/>
      <c r="J154" s="120"/>
      <c r="K154" s="124"/>
      <c r="L154" s="120"/>
    </row>
    <row r="155" spans="1:12" ht="15.6">
      <c r="A155" s="21"/>
      <c r="B155" s="21"/>
      <c r="C155" s="21"/>
      <c r="D155" s="21"/>
      <c r="E155" s="21"/>
      <c r="F155" s="21"/>
      <c r="G155" t="s">
        <v>186</v>
      </c>
      <c r="H155" s="43"/>
      <c r="I155" s="43"/>
      <c r="J155" s="120"/>
      <c r="K155" s="124"/>
      <c r="L155" s="120"/>
    </row>
    <row r="156" spans="1:12" ht="15.6">
      <c r="A156" s="21"/>
      <c r="B156" s="21"/>
      <c r="C156" s="21"/>
      <c r="D156" s="21"/>
      <c r="E156" s="21"/>
      <c r="F156" s="21"/>
      <c r="G156" t="s">
        <v>187</v>
      </c>
      <c r="H156" s="43"/>
      <c r="I156" s="43"/>
      <c r="J156" s="120"/>
      <c r="K156" s="121"/>
      <c r="L156" s="120"/>
    </row>
    <row r="157" spans="1:12" ht="15.6">
      <c r="A157" s="21"/>
      <c r="B157" s="21"/>
      <c r="C157" s="21"/>
      <c r="D157" s="21"/>
      <c r="E157" s="21"/>
      <c r="F157" s="21"/>
      <c r="G157" t="s">
        <v>188</v>
      </c>
      <c r="H157" s="43"/>
      <c r="I157" s="43"/>
      <c r="J157" s="120"/>
      <c r="K157" s="124"/>
      <c r="L157" s="120"/>
    </row>
    <row r="158" spans="1:12" ht="15.6">
      <c r="A158" s="21"/>
      <c r="B158" s="21"/>
      <c r="C158" s="21"/>
      <c r="D158" s="21"/>
      <c r="E158" s="21"/>
      <c r="F158" s="21"/>
      <c r="G158" t="s">
        <v>189</v>
      </c>
      <c r="H158" s="43"/>
      <c r="I158" s="43"/>
      <c r="J158" s="120"/>
      <c r="K158" s="124"/>
      <c r="L158" s="126"/>
    </row>
    <row r="159" spans="1:12" ht="15.6">
      <c r="A159" s="21"/>
      <c r="B159" s="21"/>
      <c r="C159" s="21"/>
      <c r="D159" s="21"/>
      <c r="E159" s="21"/>
      <c r="F159" s="21"/>
      <c r="G159" t="s">
        <v>190</v>
      </c>
      <c r="H159" s="43"/>
      <c r="I159" s="43"/>
      <c r="J159" s="120"/>
      <c r="K159" s="124"/>
      <c r="L159" s="120"/>
    </row>
    <row r="160" spans="1:12" ht="15.6">
      <c r="A160" s="21"/>
      <c r="B160" s="21"/>
      <c r="C160" s="21"/>
      <c r="D160" s="21"/>
      <c r="E160" s="21"/>
      <c r="F160" s="21"/>
      <c r="G160" t="s">
        <v>191</v>
      </c>
      <c r="H160" s="43"/>
      <c r="I160" s="43"/>
      <c r="J160" s="120"/>
      <c r="K160" s="118"/>
      <c r="L160" s="126"/>
    </row>
    <row r="161" spans="1:12" ht="15.6">
      <c r="A161" s="21"/>
      <c r="B161" s="21"/>
      <c r="C161" s="21"/>
      <c r="D161" s="21"/>
      <c r="E161" s="21"/>
      <c r="F161" s="21"/>
      <c r="G161" t="s">
        <v>192</v>
      </c>
      <c r="H161" s="43"/>
      <c r="I161" s="43"/>
      <c r="J161" s="120"/>
      <c r="K161" s="124"/>
      <c r="L161" s="120"/>
    </row>
    <row r="162" spans="1:12" ht="15.6">
      <c r="A162" s="21"/>
      <c r="B162" s="21"/>
      <c r="C162" s="21"/>
      <c r="D162" s="21"/>
      <c r="E162" s="21"/>
      <c r="F162" s="21"/>
      <c r="G162" t="s">
        <v>193</v>
      </c>
      <c r="H162" s="43"/>
      <c r="I162" s="43"/>
      <c r="J162" s="120"/>
      <c r="K162" s="124"/>
      <c r="L162" s="120"/>
    </row>
    <row r="163" spans="1:12" ht="15.6">
      <c r="A163" s="21"/>
      <c r="B163" s="21"/>
      <c r="C163" s="21"/>
      <c r="D163" s="21"/>
      <c r="E163" s="21"/>
      <c r="F163" s="21"/>
      <c r="G163" t="s">
        <v>194</v>
      </c>
      <c r="H163" s="43"/>
      <c r="I163" s="43"/>
      <c r="J163" s="120"/>
      <c r="K163" s="124"/>
      <c r="L163" s="120"/>
    </row>
    <row r="164" spans="1:12" ht="15.6">
      <c r="A164" s="21"/>
      <c r="B164" s="21"/>
      <c r="C164" s="21"/>
      <c r="D164" s="21"/>
      <c r="E164" s="21"/>
      <c r="F164" s="21"/>
      <c r="G164" t="s">
        <v>195</v>
      </c>
      <c r="H164" s="43"/>
      <c r="I164" s="43"/>
      <c r="J164" s="120"/>
      <c r="K164" s="124"/>
      <c r="L164" s="120"/>
    </row>
    <row r="165" spans="1:12" ht="15.6">
      <c r="A165" s="21"/>
      <c r="B165" s="21"/>
      <c r="C165" s="21"/>
      <c r="D165" s="21"/>
      <c r="E165" s="21"/>
      <c r="F165" s="21"/>
      <c r="G165" t="s">
        <v>196</v>
      </c>
      <c r="H165" s="43"/>
      <c r="I165" s="43"/>
      <c r="J165" s="120"/>
      <c r="K165" s="124"/>
      <c r="L165" s="120"/>
    </row>
    <row r="166" spans="1:12" ht="15.6">
      <c r="A166" s="21"/>
      <c r="B166" s="21"/>
      <c r="C166" s="21"/>
      <c r="D166" s="21"/>
      <c r="E166" s="21"/>
      <c r="F166" s="21"/>
      <c r="G166" t="s">
        <v>197</v>
      </c>
      <c r="H166" s="43"/>
      <c r="I166" s="43"/>
      <c r="J166" s="120"/>
      <c r="K166" s="124"/>
      <c r="L166" s="120"/>
    </row>
    <row r="167" spans="1:12" ht="15.6">
      <c r="A167" s="21"/>
      <c r="B167" s="21"/>
      <c r="C167" s="21"/>
      <c r="D167" s="21"/>
      <c r="E167" s="21"/>
      <c r="F167" s="21"/>
      <c r="G167" t="s">
        <v>198</v>
      </c>
      <c r="H167" s="43"/>
      <c r="I167" s="43"/>
      <c r="J167" s="120"/>
      <c r="K167" s="124"/>
      <c r="L167" s="120"/>
    </row>
    <row r="168" spans="1:12" ht="15.6">
      <c r="A168" s="21"/>
      <c r="B168" s="21"/>
      <c r="C168" s="21"/>
      <c r="D168" s="21"/>
      <c r="E168" s="21"/>
      <c r="F168" s="21"/>
      <c r="G168" t="s">
        <v>199</v>
      </c>
      <c r="H168" s="43"/>
      <c r="I168" s="43"/>
      <c r="J168" s="120"/>
      <c r="K168" s="124"/>
      <c r="L168" s="120"/>
    </row>
    <row r="169" spans="1:12" ht="15.6">
      <c r="A169" s="21"/>
      <c r="B169" s="21"/>
      <c r="C169" s="21"/>
      <c r="D169" s="21"/>
      <c r="E169" s="21"/>
      <c r="F169" s="21"/>
      <c r="G169" t="s">
        <v>200</v>
      </c>
      <c r="H169" s="43"/>
      <c r="I169" s="43"/>
      <c r="J169" s="120"/>
      <c r="K169" s="124"/>
      <c r="L169" s="120"/>
    </row>
    <row r="170" spans="1:12" ht="15.6">
      <c r="A170" s="21"/>
      <c r="B170" s="21"/>
      <c r="C170" s="21"/>
      <c r="D170" s="21"/>
      <c r="E170" s="21"/>
      <c r="F170" s="21"/>
      <c r="G170" t="s">
        <v>201</v>
      </c>
      <c r="H170" s="43"/>
      <c r="I170" s="123"/>
      <c r="J170" s="120"/>
      <c r="K170" s="124"/>
      <c r="L170" s="120"/>
    </row>
    <row r="171" spans="1:12" ht="15.6">
      <c r="A171" s="21"/>
      <c r="B171" s="21"/>
      <c r="C171" s="21"/>
      <c r="D171" s="21"/>
      <c r="E171" s="21"/>
      <c r="F171" s="21"/>
      <c r="G171" s="112" t="s">
        <v>1376</v>
      </c>
      <c r="H171" s="43"/>
      <c r="J171" s="120"/>
      <c r="K171" s="124"/>
      <c r="L171" s="120"/>
    </row>
    <row r="172" spans="1:12" ht="15.6">
      <c r="A172" s="55"/>
      <c r="B172" s="21"/>
      <c r="C172" s="21"/>
      <c r="D172" s="21"/>
      <c r="E172" s="21"/>
      <c r="F172" s="21"/>
      <c r="G172" t="s">
        <v>203</v>
      </c>
      <c r="H172" s="43"/>
      <c r="I172" s="43"/>
      <c r="J172" s="120"/>
      <c r="K172" s="124"/>
      <c r="L172" s="120"/>
    </row>
    <row r="173" spans="1:12" ht="15.6">
      <c r="A173" s="55"/>
      <c r="B173" s="21"/>
      <c r="C173" s="21"/>
      <c r="D173" s="21"/>
      <c r="E173" s="21"/>
      <c r="F173" s="21"/>
      <c r="G173" t="s">
        <v>204</v>
      </c>
      <c r="H173" s="43"/>
      <c r="I173" s="43"/>
      <c r="J173" s="120"/>
      <c r="K173" s="124"/>
      <c r="L173" s="120"/>
    </row>
    <row r="174" spans="1:12" ht="15.6">
      <c r="A174" s="55"/>
      <c r="B174" s="21"/>
      <c r="C174" s="21"/>
      <c r="D174" s="21"/>
      <c r="E174" s="21"/>
      <c r="F174" s="21"/>
      <c r="G174" t="s">
        <v>205</v>
      </c>
      <c r="H174" s="43"/>
      <c r="I174" s="43"/>
      <c r="J174" s="120"/>
      <c r="K174" s="124"/>
      <c r="L174" s="120"/>
    </row>
    <row r="175" spans="1:12" ht="15.6">
      <c r="A175" s="55"/>
      <c r="B175" s="21"/>
      <c r="C175" s="21"/>
      <c r="D175" s="21"/>
      <c r="E175" s="21"/>
      <c r="F175" s="21"/>
      <c r="G175" t="s">
        <v>206</v>
      </c>
      <c r="H175" s="43"/>
      <c r="I175" s="43"/>
      <c r="J175" s="120"/>
      <c r="K175" s="124"/>
      <c r="L175" s="120"/>
    </row>
    <row r="176" spans="1:12" ht="15.6">
      <c r="A176" s="55"/>
      <c r="B176" s="21"/>
      <c r="C176" s="21"/>
      <c r="D176" s="21"/>
      <c r="E176" s="21"/>
      <c r="F176" s="21"/>
      <c r="G176" t="s">
        <v>207</v>
      </c>
      <c r="H176" s="43"/>
      <c r="I176" s="43"/>
      <c r="J176" s="120"/>
      <c r="K176" s="124"/>
      <c r="L176" s="132"/>
    </row>
    <row r="177" spans="1:12" ht="15.6">
      <c r="A177" s="55"/>
      <c r="B177" s="21"/>
      <c r="C177" s="21"/>
      <c r="D177" s="21"/>
      <c r="E177" s="21"/>
      <c r="F177" s="21"/>
      <c r="G177" t="s">
        <v>208</v>
      </c>
      <c r="H177" s="43"/>
      <c r="I177" s="43"/>
      <c r="J177" s="120"/>
      <c r="K177" s="124"/>
      <c r="L177" s="120"/>
    </row>
    <row r="178" spans="1:12" ht="15.6">
      <c r="A178" s="55"/>
      <c r="B178" s="21"/>
      <c r="C178" s="21"/>
      <c r="D178" s="21"/>
      <c r="E178" s="21"/>
      <c r="F178" s="21"/>
      <c r="G178" t="s">
        <v>209</v>
      </c>
      <c r="H178" s="43"/>
      <c r="I178" s="43"/>
      <c r="J178" s="120"/>
      <c r="K178" s="124"/>
      <c r="L178" s="120"/>
    </row>
    <row r="179" spans="1:12" ht="15.6">
      <c r="A179" s="55"/>
      <c r="B179" s="21"/>
      <c r="C179" s="21"/>
      <c r="D179" s="21"/>
      <c r="E179" s="21"/>
      <c r="F179" s="21"/>
      <c r="G179" t="s">
        <v>210</v>
      </c>
      <c r="H179" s="43"/>
      <c r="I179" s="43"/>
      <c r="J179" s="120"/>
      <c r="K179" s="124"/>
      <c r="L179" s="120"/>
    </row>
    <row r="180" spans="1:12" ht="15.6">
      <c r="A180" s="55"/>
      <c r="B180" s="21"/>
      <c r="C180" s="21"/>
      <c r="D180" s="21"/>
      <c r="E180" s="21"/>
      <c r="F180" s="21"/>
      <c r="G180" t="s">
        <v>211</v>
      </c>
      <c r="H180" s="43"/>
      <c r="I180" s="43"/>
      <c r="J180" s="120"/>
      <c r="K180" s="124"/>
      <c r="L180" s="127"/>
    </row>
    <row r="181" spans="1:12" ht="15.6">
      <c r="A181" s="55"/>
      <c r="B181" s="21"/>
      <c r="C181" s="21"/>
      <c r="D181" s="21"/>
      <c r="E181" s="21"/>
      <c r="F181" s="21"/>
      <c r="G181" t="s">
        <v>212</v>
      </c>
      <c r="H181" s="43"/>
      <c r="I181" s="43"/>
      <c r="J181" s="120"/>
      <c r="K181" s="124"/>
      <c r="L181" s="125"/>
    </row>
    <row r="182" spans="1:12" ht="15.6">
      <c r="A182" s="55"/>
      <c r="B182" s="21"/>
      <c r="C182" s="21"/>
      <c r="D182" s="21"/>
      <c r="E182" s="21"/>
      <c r="F182" s="21"/>
      <c r="G182" t="s">
        <v>213</v>
      </c>
      <c r="H182" s="43"/>
      <c r="I182" s="43"/>
      <c r="J182" s="120"/>
      <c r="K182" s="118"/>
      <c r="L182" s="120"/>
    </row>
    <row r="183" spans="1:12" ht="15.6">
      <c r="A183" s="55"/>
      <c r="B183" s="21"/>
      <c r="C183" s="21"/>
      <c r="D183" s="21"/>
      <c r="E183" s="21"/>
      <c r="F183" s="21"/>
      <c r="G183" t="s">
        <v>214</v>
      </c>
      <c r="H183" s="43"/>
      <c r="I183" s="43"/>
      <c r="J183" s="127"/>
      <c r="K183" s="124"/>
      <c r="L183" s="120"/>
    </row>
    <row r="184" spans="1:12" ht="15.6">
      <c r="A184" s="55"/>
      <c r="B184" s="21"/>
      <c r="C184" s="21"/>
      <c r="D184" s="21"/>
      <c r="E184" s="21"/>
      <c r="F184" s="21"/>
      <c r="G184" t="s">
        <v>215</v>
      </c>
      <c r="H184" s="43"/>
      <c r="I184" s="43"/>
      <c r="J184" s="125"/>
      <c r="K184" s="124"/>
      <c r="L184" s="120"/>
    </row>
    <row r="185" spans="1:12" ht="15.6">
      <c r="A185" s="55"/>
      <c r="B185" s="21"/>
      <c r="C185" s="21"/>
      <c r="D185" s="21"/>
      <c r="E185" s="21"/>
      <c r="F185" s="21"/>
      <c r="G185" t="s">
        <v>216</v>
      </c>
      <c r="H185" s="43"/>
      <c r="I185" s="43"/>
      <c r="J185" s="120"/>
      <c r="K185" s="124"/>
      <c r="L185" s="120"/>
    </row>
    <row r="186" spans="1:12" ht="15.6">
      <c r="A186" s="55"/>
      <c r="B186" s="21"/>
      <c r="C186" s="21"/>
      <c r="D186" s="21"/>
      <c r="E186" s="21"/>
      <c r="F186" s="21"/>
      <c r="G186" s="118" t="s">
        <v>1377</v>
      </c>
      <c r="H186" s="43"/>
      <c r="I186" s="43"/>
      <c r="J186" s="120"/>
      <c r="K186" s="124"/>
      <c r="L186" s="120"/>
    </row>
    <row r="187" spans="1:12" ht="15.6">
      <c r="A187" s="55"/>
      <c r="B187" s="21"/>
      <c r="C187" s="21"/>
      <c r="D187" s="21"/>
      <c r="E187" s="21"/>
      <c r="F187" s="21"/>
      <c r="G187" s="121" t="s">
        <v>1378</v>
      </c>
      <c r="H187" s="43"/>
      <c r="I187" s="43"/>
      <c r="J187" s="120"/>
      <c r="K187" s="124"/>
      <c r="L187" s="120"/>
    </row>
    <row r="188" spans="1:12" ht="15.6">
      <c r="A188" s="55"/>
      <c r="B188" s="21"/>
      <c r="C188" s="21"/>
      <c r="D188" s="21"/>
      <c r="E188" s="21"/>
      <c r="F188" s="21"/>
      <c r="G188" t="s">
        <v>217</v>
      </c>
      <c r="H188" s="43"/>
      <c r="I188" s="43"/>
      <c r="J188" s="120"/>
      <c r="K188" s="124"/>
      <c r="L188" s="120"/>
    </row>
    <row r="189" spans="1:12" ht="15.6">
      <c r="A189" s="55"/>
      <c r="B189" s="21"/>
      <c r="C189" s="21"/>
      <c r="D189" s="21"/>
      <c r="E189" s="21"/>
      <c r="F189" s="21"/>
      <c r="G189" s="112" t="s">
        <v>218</v>
      </c>
      <c r="H189" s="43"/>
      <c r="I189" s="43"/>
      <c r="J189" s="120"/>
      <c r="K189" s="124"/>
      <c r="L189" s="120"/>
    </row>
    <row r="190" spans="1:12" ht="15.6">
      <c r="A190" s="55"/>
      <c r="B190" s="21"/>
      <c r="C190" s="21"/>
      <c r="D190" s="21"/>
      <c r="E190" s="21"/>
      <c r="F190" s="21"/>
      <c r="G190" t="s">
        <v>219</v>
      </c>
      <c r="H190" s="43"/>
      <c r="I190" s="43"/>
      <c r="J190" s="120"/>
      <c r="K190" s="124"/>
      <c r="L190" s="120"/>
    </row>
    <row r="191" spans="1:12" ht="15.6">
      <c r="A191" s="55"/>
      <c r="B191" s="21"/>
      <c r="C191" s="21"/>
      <c r="D191" s="21"/>
      <c r="E191" s="21"/>
      <c r="F191" s="21"/>
      <c r="G191" s="118" t="s">
        <v>1379</v>
      </c>
      <c r="H191" s="43"/>
      <c r="I191" s="43"/>
      <c r="J191" s="120"/>
      <c r="K191" s="124"/>
      <c r="L191" s="120"/>
    </row>
    <row r="192" spans="1:12" ht="15.6">
      <c r="A192" s="55"/>
      <c r="B192" s="21"/>
      <c r="C192" s="21"/>
      <c r="D192" s="21"/>
      <c r="E192" s="21"/>
      <c r="F192" s="21"/>
      <c r="G192" t="s">
        <v>220</v>
      </c>
      <c r="H192" s="43"/>
      <c r="J192" s="120"/>
      <c r="K192" s="124"/>
      <c r="L192" s="120"/>
    </row>
    <row r="193" spans="1:12" ht="15.6">
      <c r="A193" s="55"/>
      <c r="B193" s="21"/>
      <c r="C193" s="21"/>
      <c r="D193" s="21"/>
      <c r="E193" s="21"/>
      <c r="F193" s="21"/>
      <c r="G193" s="112" t="s">
        <v>221</v>
      </c>
      <c r="H193" s="43"/>
      <c r="I193" s="43"/>
      <c r="J193" s="120"/>
      <c r="K193" s="124"/>
      <c r="L193" s="120"/>
    </row>
    <row r="194" spans="1:12" ht="15.6">
      <c r="A194" s="55"/>
      <c r="B194" s="21"/>
      <c r="C194" s="21"/>
      <c r="D194" s="21"/>
      <c r="E194" s="21"/>
      <c r="F194" s="21"/>
      <c r="G194" t="s">
        <v>222</v>
      </c>
      <c r="H194" s="43"/>
      <c r="I194" s="43"/>
      <c r="J194" s="120"/>
      <c r="K194" s="124"/>
      <c r="L194" s="120"/>
    </row>
    <row r="195" spans="1:12" ht="15.6">
      <c r="A195" s="55"/>
      <c r="B195" s="21"/>
      <c r="C195" s="21"/>
      <c r="D195" s="21"/>
      <c r="E195" s="21"/>
      <c r="F195" s="21"/>
      <c r="G195" t="s">
        <v>223</v>
      </c>
      <c r="H195" s="43"/>
      <c r="I195" s="43"/>
      <c r="J195" s="120"/>
      <c r="K195" s="124"/>
      <c r="L195" s="125"/>
    </row>
    <row r="196" spans="1:12" ht="15.6">
      <c r="A196" s="55"/>
      <c r="B196" s="21"/>
      <c r="C196" s="21"/>
      <c r="D196" s="21"/>
      <c r="E196" s="21"/>
      <c r="F196" s="21"/>
      <c r="G196" t="s">
        <v>224</v>
      </c>
      <c r="H196" s="43"/>
      <c r="I196" s="43"/>
      <c r="J196" s="120"/>
      <c r="K196" s="124"/>
      <c r="L196" s="120"/>
    </row>
    <row r="197" spans="1:12" ht="15.6">
      <c r="A197" s="55"/>
      <c r="B197" s="21"/>
      <c r="C197" s="21"/>
      <c r="D197" s="21"/>
      <c r="E197" s="21"/>
      <c r="F197" s="21"/>
      <c r="G197" t="s">
        <v>225</v>
      </c>
      <c r="H197" s="43"/>
      <c r="I197" s="43"/>
      <c r="J197" s="120"/>
      <c r="K197" s="118"/>
      <c r="L197" s="120"/>
    </row>
    <row r="198" spans="1:12" ht="15.6">
      <c r="A198" s="55"/>
      <c r="B198" s="21"/>
      <c r="C198" s="21"/>
      <c r="D198" s="21"/>
      <c r="E198" s="21"/>
      <c r="F198" s="21"/>
      <c r="G198" t="s">
        <v>226</v>
      </c>
      <c r="H198" s="43"/>
      <c r="I198" s="43"/>
      <c r="J198" s="120"/>
      <c r="K198" s="118"/>
      <c r="L198" s="120"/>
    </row>
    <row r="199" spans="1:12" ht="15.6">
      <c r="A199" s="55"/>
      <c r="B199" s="21"/>
      <c r="C199" s="21"/>
      <c r="D199" s="21"/>
      <c r="E199" s="21"/>
      <c r="F199" s="21"/>
      <c r="G199" s="118" t="s">
        <v>1364</v>
      </c>
      <c r="H199" s="43"/>
      <c r="I199" s="43"/>
      <c r="J199" s="120"/>
      <c r="K199" s="118"/>
      <c r="L199" s="120"/>
    </row>
    <row r="200" spans="1:12" ht="15.6">
      <c r="A200" s="55"/>
      <c r="B200" s="21"/>
      <c r="C200" s="21"/>
      <c r="D200" s="21"/>
      <c r="E200" s="21"/>
      <c r="F200" s="21"/>
      <c r="G200" t="s">
        <v>227</v>
      </c>
      <c r="H200" s="43"/>
      <c r="I200" s="43"/>
      <c r="J200" s="120"/>
      <c r="K200" s="118"/>
      <c r="L200" s="132"/>
    </row>
    <row r="201" spans="1:12" ht="15.6">
      <c r="A201" s="55"/>
      <c r="B201" s="21"/>
      <c r="C201" s="21"/>
      <c r="D201" s="21"/>
      <c r="E201" s="21"/>
      <c r="F201" s="21"/>
      <c r="G201" t="s">
        <v>228</v>
      </c>
      <c r="H201" s="43"/>
      <c r="I201" s="43"/>
      <c r="J201" s="120"/>
      <c r="K201" s="118"/>
      <c r="L201" s="120"/>
    </row>
    <row r="202" spans="1:12" ht="15.6">
      <c r="A202" s="55"/>
      <c r="B202" s="21"/>
      <c r="C202" s="21"/>
      <c r="D202" s="21"/>
      <c r="E202" s="21"/>
      <c r="F202" s="21"/>
      <c r="G202" t="s">
        <v>229</v>
      </c>
      <c r="H202" s="43"/>
      <c r="I202" s="43"/>
      <c r="J202" s="120"/>
      <c r="K202" s="118"/>
      <c r="L202" s="120"/>
    </row>
    <row r="203" spans="1:12" ht="15.6">
      <c r="A203" s="55"/>
      <c r="B203" s="21"/>
      <c r="C203" s="21"/>
      <c r="D203" s="21"/>
      <c r="E203" s="21"/>
      <c r="F203" s="21"/>
      <c r="G203" s="118" t="s">
        <v>1380</v>
      </c>
      <c r="H203" s="43"/>
      <c r="I203" s="43"/>
      <c r="J203" s="120"/>
      <c r="K203" s="124"/>
      <c r="L203" s="120"/>
    </row>
    <row r="204" spans="1:12" ht="15.6">
      <c r="A204" s="55"/>
      <c r="B204" s="21"/>
      <c r="C204" s="21"/>
      <c r="D204" s="21"/>
      <c r="E204" s="21"/>
      <c r="F204" s="21"/>
      <c r="G204" t="s">
        <v>230</v>
      </c>
      <c r="H204" s="43"/>
      <c r="I204" s="43"/>
      <c r="J204" s="120"/>
      <c r="K204" s="124"/>
      <c r="L204" s="120"/>
    </row>
    <row r="205" spans="1:12" ht="15.6">
      <c r="A205" s="55"/>
      <c r="B205" s="21"/>
      <c r="C205" s="21"/>
      <c r="D205" s="21"/>
      <c r="E205" s="21"/>
      <c r="F205" s="21"/>
      <c r="G205" t="s">
        <v>231</v>
      </c>
      <c r="H205" s="43"/>
      <c r="I205" s="43"/>
      <c r="J205" s="120"/>
      <c r="K205" s="124"/>
      <c r="L205" s="120"/>
    </row>
    <row r="206" spans="1:12" ht="15.6">
      <c r="A206" s="55"/>
      <c r="B206" s="21"/>
      <c r="C206" s="21"/>
      <c r="D206" s="21"/>
      <c r="E206" s="21"/>
      <c r="F206" s="21"/>
      <c r="G206" t="s">
        <v>232</v>
      </c>
      <c r="H206" s="43"/>
      <c r="I206" s="43"/>
      <c r="J206" s="120"/>
      <c r="K206" s="124"/>
      <c r="L206" s="120"/>
    </row>
    <row r="207" spans="1:12" ht="15.6">
      <c r="A207" s="55"/>
      <c r="B207" s="21"/>
      <c r="C207" s="21"/>
      <c r="D207" s="21"/>
      <c r="E207" s="21"/>
      <c r="F207" s="21"/>
      <c r="G207" t="s">
        <v>233</v>
      </c>
      <c r="H207" s="43"/>
      <c r="I207" s="43"/>
      <c r="J207" s="120"/>
      <c r="K207" s="124"/>
      <c r="L207" s="120"/>
    </row>
    <row r="208" spans="1:12" ht="15.6">
      <c r="A208" s="55"/>
      <c r="B208" s="21"/>
      <c r="C208" s="21"/>
      <c r="D208" s="21"/>
      <c r="E208" s="21"/>
      <c r="F208" s="21"/>
      <c r="G208" t="s">
        <v>234</v>
      </c>
      <c r="H208" s="43"/>
      <c r="I208" s="43"/>
      <c r="J208" s="120"/>
      <c r="K208" s="118"/>
      <c r="L208" s="120"/>
    </row>
    <row r="209" spans="1:12" ht="15.6">
      <c r="A209" s="55"/>
      <c r="B209" s="21"/>
      <c r="C209" s="21"/>
      <c r="D209" s="21"/>
      <c r="E209" s="21"/>
      <c r="F209" s="21"/>
      <c r="G209" s="112" t="s">
        <v>235</v>
      </c>
      <c r="H209" s="43"/>
      <c r="I209" s="43"/>
      <c r="J209" s="120"/>
      <c r="K209" s="124"/>
      <c r="L209" s="120"/>
    </row>
    <row r="210" spans="1:12" ht="15.6">
      <c r="A210" s="55"/>
      <c r="B210" s="21"/>
      <c r="C210" s="21"/>
      <c r="D210" s="21"/>
      <c r="E210" s="21"/>
      <c r="F210" s="21"/>
      <c r="G210" t="s">
        <v>236</v>
      </c>
      <c r="H210" s="43"/>
      <c r="I210" s="43"/>
      <c r="J210" s="125"/>
      <c r="K210" s="124"/>
      <c r="L210" s="120"/>
    </row>
    <row r="211" spans="1:12" ht="15.6">
      <c r="A211" s="55"/>
      <c r="B211" s="21"/>
      <c r="C211" s="21"/>
      <c r="D211" s="21"/>
      <c r="E211" s="21"/>
      <c r="F211" s="21"/>
      <c r="G211" t="s">
        <v>237</v>
      </c>
      <c r="H211" s="43"/>
      <c r="I211" s="43"/>
      <c r="J211" s="120"/>
      <c r="K211" s="124"/>
      <c r="L211" s="120"/>
    </row>
    <row r="212" spans="1:12" ht="15.6">
      <c r="A212" s="55"/>
      <c r="B212" s="21"/>
      <c r="C212" s="21"/>
      <c r="D212" s="21"/>
      <c r="E212" s="21"/>
      <c r="F212" s="21"/>
      <c r="G212" s="118" t="s">
        <v>1381</v>
      </c>
      <c r="H212" s="43"/>
      <c r="I212" s="43"/>
      <c r="J212" s="120"/>
      <c r="K212" s="118"/>
      <c r="L212" s="120"/>
    </row>
    <row r="213" spans="1:12" ht="15.6">
      <c r="A213" s="55"/>
      <c r="B213" s="21"/>
      <c r="C213" s="21"/>
      <c r="D213" s="21"/>
      <c r="E213" s="21"/>
      <c r="F213" s="21"/>
      <c r="G213" t="s">
        <v>238</v>
      </c>
      <c r="H213" s="43"/>
      <c r="I213" s="43"/>
      <c r="J213" s="120"/>
      <c r="K213" s="124"/>
      <c r="L213" s="127"/>
    </row>
    <row r="214" spans="1:12" ht="15.6">
      <c r="A214" s="55"/>
      <c r="B214" s="21"/>
      <c r="C214" s="21"/>
      <c r="D214" s="21"/>
      <c r="E214" s="21"/>
      <c r="F214" s="21"/>
      <c r="G214" t="s">
        <v>239</v>
      </c>
      <c r="H214" s="43"/>
      <c r="I214" s="43"/>
      <c r="J214" s="120"/>
      <c r="K214" s="124"/>
      <c r="L214" s="125"/>
    </row>
    <row r="215" spans="1:12" ht="15.6">
      <c r="A215" s="55"/>
      <c r="B215" s="21"/>
      <c r="C215" s="21"/>
      <c r="D215" s="21"/>
      <c r="E215" s="21"/>
      <c r="F215" s="21"/>
      <c r="G215" t="s">
        <v>255</v>
      </c>
      <c r="H215" s="43"/>
      <c r="I215" s="43"/>
      <c r="J215" s="120"/>
      <c r="K215" s="124"/>
      <c r="L215" s="120"/>
    </row>
    <row r="216" spans="1:12" ht="15.6">
      <c r="A216" s="55"/>
      <c r="B216" s="21"/>
      <c r="C216" s="21"/>
      <c r="D216" s="21"/>
      <c r="E216" s="21"/>
      <c r="F216" s="21"/>
      <c r="G216" t="s">
        <v>256</v>
      </c>
      <c r="H216" s="43"/>
      <c r="I216" s="43"/>
      <c r="J216" s="120"/>
      <c r="K216" s="124"/>
      <c r="L216" s="132"/>
    </row>
    <row r="217" spans="1:12" ht="15.6">
      <c r="A217" s="55"/>
      <c r="B217" s="21"/>
      <c r="C217" s="21"/>
      <c r="D217" s="21"/>
      <c r="E217" s="21"/>
      <c r="F217" s="21"/>
      <c r="G217" t="s">
        <v>257</v>
      </c>
      <c r="H217" s="43"/>
      <c r="I217" s="43"/>
      <c r="J217" s="120"/>
      <c r="K217" s="124"/>
      <c r="L217" s="132"/>
    </row>
    <row r="218" spans="1:12" ht="15.6">
      <c r="A218" s="55"/>
      <c r="B218" s="21"/>
      <c r="C218" s="21"/>
      <c r="D218" s="21"/>
      <c r="E218" s="21"/>
      <c r="F218" s="21"/>
      <c r="G218" t="s">
        <v>258</v>
      </c>
      <c r="H218" s="43"/>
      <c r="I218" s="43"/>
      <c r="J218" s="120"/>
      <c r="K218" s="118"/>
      <c r="L218" s="127"/>
    </row>
    <row r="219" spans="1:12" ht="15.6">
      <c r="A219" s="55"/>
      <c r="B219" s="21"/>
      <c r="C219" s="21"/>
      <c r="D219" s="21"/>
      <c r="E219" s="21"/>
      <c r="F219" s="21"/>
      <c r="G219" t="s">
        <v>259</v>
      </c>
      <c r="H219" s="43"/>
      <c r="I219" s="43"/>
      <c r="J219" s="120"/>
      <c r="K219" s="124"/>
      <c r="L219" s="125"/>
    </row>
    <row r="220" spans="1:12" ht="15.6">
      <c r="A220" s="55"/>
      <c r="B220" s="21"/>
      <c r="C220" s="21"/>
      <c r="D220" s="21"/>
      <c r="E220" s="21"/>
      <c r="F220" s="21"/>
      <c r="G220" s="112" t="s">
        <v>260</v>
      </c>
      <c r="H220" s="43"/>
      <c r="I220" s="43"/>
      <c r="J220" s="120"/>
      <c r="K220" s="124"/>
      <c r="L220" s="127"/>
    </row>
    <row r="221" spans="1:12" ht="15.6">
      <c r="A221" s="55"/>
      <c r="B221" s="21"/>
      <c r="C221" s="21"/>
      <c r="D221" s="21"/>
      <c r="E221" s="21"/>
      <c r="F221" s="21"/>
      <c r="G221" t="s">
        <v>261</v>
      </c>
      <c r="H221" s="43"/>
      <c r="I221" s="43"/>
      <c r="J221" s="120"/>
      <c r="K221" s="124"/>
      <c r="L221" s="132"/>
    </row>
    <row r="222" spans="1:12" ht="15.6">
      <c r="A222" s="55"/>
      <c r="B222" s="21"/>
      <c r="C222" s="21"/>
      <c r="D222" s="21"/>
      <c r="E222" s="21"/>
      <c r="F222" s="21"/>
      <c r="G222" s="117" t="s">
        <v>1383</v>
      </c>
      <c r="H222" s="43"/>
      <c r="I222" s="43"/>
      <c r="J222" s="120"/>
      <c r="K222" s="118"/>
      <c r="L222" s="120"/>
    </row>
    <row r="223" spans="1:12" ht="15.6">
      <c r="A223" s="55"/>
      <c r="B223" s="21"/>
      <c r="C223" s="21"/>
      <c r="D223" s="21"/>
      <c r="E223" s="21"/>
      <c r="F223" s="21"/>
      <c r="G223" t="s">
        <v>262</v>
      </c>
      <c r="H223" s="43"/>
      <c r="I223" s="43"/>
      <c r="J223" s="120"/>
      <c r="K223" s="118"/>
      <c r="L223" s="120"/>
    </row>
    <row r="224" spans="1:12" ht="15.6">
      <c r="A224" s="55"/>
      <c r="B224" s="21"/>
      <c r="C224" s="21"/>
      <c r="D224" s="21"/>
      <c r="E224" s="21"/>
      <c r="F224" s="21"/>
      <c r="G224" t="s">
        <v>263</v>
      </c>
      <c r="H224" s="43"/>
      <c r="I224" s="43"/>
      <c r="J224" s="120"/>
      <c r="K224" s="124"/>
      <c r="L224" s="120"/>
    </row>
    <row r="225" spans="1:12" ht="15.6">
      <c r="A225" s="55"/>
      <c r="B225" s="21"/>
      <c r="C225" s="21"/>
      <c r="D225" s="21"/>
      <c r="E225" s="21"/>
      <c r="F225" s="21"/>
      <c r="G225" t="s">
        <v>264</v>
      </c>
      <c r="H225" s="43"/>
      <c r="I225" s="43"/>
      <c r="J225" s="120"/>
      <c r="K225" s="124"/>
      <c r="L225" s="120"/>
    </row>
    <row r="226" spans="1:12" ht="15.6">
      <c r="A226" s="55"/>
      <c r="B226" s="21"/>
      <c r="C226" s="21"/>
      <c r="D226" s="21"/>
      <c r="E226" s="21"/>
      <c r="F226" s="21"/>
      <c r="G226" t="s">
        <v>265</v>
      </c>
      <c r="J226" s="120"/>
      <c r="K226" s="124"/>
      <c r="L226" s="120"/>
    </row>
    <row r="227" spans="1:12" ht="15.6">
      <c r="A227" s="55"/>
      <c r="B227" s="21"/>
      <c r="C227" s="21"/>
      <c r="D227" s="21"/>
      <c r="E227" s="21"/>
      <c r="F227" s="21"/>
      <c r="G227" t="s">
        <v>266</v>
      </c>
      <c r="J227" s="120"/>
      <c r="K227" s="124"/>
      <c r="L227" s="132"/>
    </row>
    <row r="228" spans="1:12" ht="15.6">
      <c r="A228" s="55"/>
      <c r="B228" s="21"/>
      <c r="C228" s="21"/>
      <c r="D228" s="21"/>
      <c r="E228" s="21"/>
      <c r="F228" s="21"/>
      <c r="G228" t="s">
        <v>267</v>
      </c>
      <c r="J228" s="120"/>
      <c r="K228" s="124"/>
      <c r="L228" s="120"/>
    </row>
    <row r="229" spans="1:12" ht="15.6">
      <c r="A229" s="55"/>
      <c r="B229" s="21"/>
      <c r="C229" s="21"/>
      <c r="D229" s="21"/>
      <c r="E229" s="21"/>
      <c r="F229" s="21"/>
      <c r="G229" t="s">
        <v>268</v>
      </c>
      <c r="J229" s="120"/>
      <c r="K229" s="124"/>
      <c r="L229" s="120"/>
    </row>
    <row r="230" spans="1:12" ht="15.6">
      <c r="A230" s="55"/>
      <c r="B230" s="21"/>
      <c r="C230" s="21"/>
      <c r="D230" s="21"/>
      <c r="F230" s="21"/>
      <c r="G230" t="s">
        <v>269</v>
      </c>
      <c r="J230" s="120"/>
      <c r="K230" s="126"/>
      <c r="L230" s="120"/>
    </row>
    <row r="231" spans="1:12" ht="15.6">
      <c r="G231" t="s">
        <v>270</v>
      </c>
      <c r="J231" s="120"/>
      <c r="K231" s="124"/>
      <c r="L231" s="132"/>
    </row>
    <row r="232" spans="1:12" ht="15.6">
      <c r="G232" t="s">
        <v>271</v>
      </c>
      <c r="J232" s="120"/>
      <c r="K232" s="124"/>
      <c r="L232" s="120"/>
    </row>
    <row r="233" spans="1:12" ht="15.6">
      <c r="G233" t="s">
        <v>272</v>
      </c>
      <c r="J233" s="120"/>
      <c r="K233" s="124"/>
      <c r="L233" s="120"/>
    </row>
    <row r="234" spans="1:12" ht="15.6">
      <c r="G234" t="s">
        <v>273</v>
      </c>
      <c r="J234" s="120"/>
      <c r="K234" s="124"/>
      <c r="L234" s="120"/>
    </row>
    <row r="235" spans="1:12" ht="15.6">
      <c r="G235" t="s">
        <v>274</v>
      </c>
      <c r="J235" s="120"/>
      <c r="K235" s="118"/>
      <c r="L235" s="120"/>
    </row>
    <row r="236" spans="1:12" ht="15.6">
      <c r="G236" t="s">
        <v>275</v>
      </c>
      <c r="J236" s="120"/>
      <c r="K236" s="124"/>
      <c r="L236" s="120"/>
    </row>
    <row r="237" spans="1:12" ht="15.6">
      <c r="G237" t="s">
        <v>276</v>
      </c>
      <c r="J237" s="120"/>
      <c r="K237" s="124"/>
      <c r="L237" s="120"/>
    </row>
    <row r="238" spans="1:12" ht="15.6">
      <c r="G238" t="s">
        <v>277</v>
      </c>
      <c r="J238" s="120"/>
      <c r="K238" s="124"/>
      <c r="L238" s="120"/>
    </row>
    <row r="239" spans="1:12" ht="15.6">
      <c r="G239" s="112" t="s">
        <v>1429</v>
      </c>
      <c r="J239" s="120"/>
      <c r="K239" s="124"/>
      <c r="L239" s="127"/>
    </row>
    <row r="240" spans="1:12" ht="15.6">
      <c r="G240" t="s">
        <v>278</v>
      </c>
      <c r="J240" s="120"/>
      <c r="K240" s="124"/>
      <c r="L240" s="125"/>
    </row>
    <row r="241" spans="7:12" ht="15.6">
      <c r="G241" t="s">
        <v>279</v>
      </c>
      <c r="J241" s="128"/>
      <c r="K241" s="124"/>
      <c r="L241" s="127"/>
    </row>
    <row r="242" spans="7:12" ht="15.6">
      <c r="G242" t="s">
        <v>280</v>
      </c>
      <c r="J242" s="120"/>
      <c r="K242" s="124"/>
      <c r="L242" s="125"/>
    </row>
    <row r="243" spans="7:12" ht="15.6">
      <c r="G243" s="117" t="s">
        <v>1390</v>
      </c>
      <c r="J243" s="120"/>
      <c r="K243" s="124"/>
      <c r="L243" s="127"/>
    </row>
    <row r="244" spans="7:12" ht="15.6">
      <c r="G244" t="s">
        <v>281</v>
      </c>
      <c r="J244" s="120"/>
      <c r="K244" s="124"/>
      <c r="L244" s="125"/>
    </row>
    <row r="245" spans="7:12" ht="15.6">
      <c r="G245" t="s">
        <v>282</v>
      </c>
      <c r="K245" s="118"/>
      <c r="L245" s="120"/>
    </row>
    <row r="246" spans="7:12" ht="15.6">
      <c r="G246" s="112" t="s">
        <v>1384</v>
      </c>
      <c r="K246" s="124"/>
      <c r="L246" s="125"/>
    </row>
    <row r="247" spans="7:12">
      <c r="G247" s="117" t="s">
        <v>1385</v>
      </c>
      <c r="K247" s="118"/>
      <c r="L247" s="132"/>
    </row>
    <row r="248" spans="7:12" ht="15.6">
      <c r="G248" t="s">
        <v>283</v>
      </c>
      <c r="K248" s="124"/>
      <c r="L248" s="120"/>
    </row>
    <row r="249" spans="7:12" ht="15.6">
      <c r="G249" t="s">
        <v>284</v>
      </c>
      <c r="K249" s="124"/>
      <c r="L249" s="120"/>
    </row>
    <row r="250" spans="7:12" ht="15.6">
      <c r="G250" t="s">
        <v>285</v>
      </c>
      <c r="K250" s="124"/>
      <c r="L250" s="120"/>
    </row>
    <row r="251" spans="7:12" ht="15.6">
      <c r="G251" t="s">
        <v>287</v>
      </c>
      <c r="K251" s="118"/>
      <c r="L251" s="120"/>
    </row>
    <row r="252" spans="7:12" ht="15.6">
      <c r="G252" t="s">
        <v>288</v>
      </c>
      <c r="K252" s="124"/>
      <c r="L252" s="120"/>
    </row>
    <row r="253" spans="7:12" ht="15.6">
      <c r="K253" s="124"/>
      <c r="L253" s="120"/>
    </row>
    <row r="254" spans="7:12" ht="15.6">
      <c r="K254" s="124"/>
      <c r="L254" s="127"/>
    </row>
    <row r="255" spans="7:12" ht="15.6">
      <c r="K255" s="124"/>
      <c r="L255" s="125"/>
    </row>
    <row r="256" spans="7:12" ht="15.6">
      <c r="K256" s="124"/>
      <c r="L256" s="120"/>
    </row>
    <row r="257" spans="7:12">
      <c r="K257" s="124"/>
      <c r="L257" s="126"/>
    </row>
    <row r="258" spans="7:12" ht="15.6">
      <c r="K258" s="124"/>
      <c r="L258" s="120"/>
    </row>
    <row r="259" spans="7:12" ht="16.2" thickBot="1">
      <c r="K259" s="124"/>
      <c r="L259" s="131"/>
    </row>
    <row r="260" spans="7:12" ht="15.6">
      <c r="G260" s="137" t="s">
        <v>1393</v>
      </c>
      <c r="H260" s="138"/>
      <c r="I260" s="138"/>
      <c r="J260" s="138"/>
      <c r="K260" s="139"/>
      <c r="L260" s="130"/>
    </row>
    <row r="261" spans="7:12" ht="15.6">
      <c r="G261" s="140" t="s">
        <v>99</v>
      </c>
      <c r="I261" s="112" t="s">
        <v>1430</v>
      </c>
      <c r="K261" s="141"/>
      <c r="L261" s="130"/>
    </row>
    <row r="262" spans="7:12" ht="15.6">
      <c r="G262" s="140" t="s">
        <v>1368</v>
      </c>
      <c r="I262" s="112" t="s">
        <v>1430</v>
      </c>
      <c r="K262" s="141"/>
      <c r="L262" s="130"/>
    </row>
    <row r="263" spans="7:12" ht="15.6">
      <c r="G263" s="140" t="s">
        <v>184</v>
      </c>
      <c r="H263" s="142"/>
      <c r="I263" s="112" t="s">
        <v>1430</v>
      </c>
      <c r="K263" s="141"/>
      <c r="L263" s="130"/>
    </row>
    <row r="264" spans="7:12" ht="15.6">
      <c r="G264" s="140" t="s">
        <v>1392</v>
      </c>
      <c r="I264" s="112" t="s">
        <v>1430</v>
      </c>
      <c r="K264" s="143"/>
      <c r="L264" s="130"/>
    </row>
    <row r="265" spans="7:12" ht="15.6">
      <c r="G265" s="140" t="s">
        <v>254</v>
      </c>
      <c r="I265" s="112" t="s">
        <v>1430</v>
      </c>
      <c r="K265" s="143"/>
      <c r="L265" s="130"/>
    </row>
    <row r="266" spans="7:12" ht="15.6">
      <c r="G266" s="140" t="s">
        <v>1382</v>
      </c>
      <c r="I266" s="112" t="s">
        <v>1430</v>
      </c>
      <c r="K266" s="143"/>
      <c r="L266" s="130"/>
    </row>
    <row r="267" spans="7:12" ht="15.6">
      <c r="G267" s="140" t="s">
        <v>286</v>
      </c>
      <c r="I267" s="112" t="s">
        <v>1431</v>
      </c>
      <c r="K267" s="143"/>
      <c r="L267" s="130"/>
    </row>
    <row r="268" spans="7:12" ht="15.6">
      <c r="G268" s="140" t="s">
        <v>1427</v>
      </c>
      <c r="I268" s="112" t="s">
        <v>1432</v>
      </c>
      <c r="K268" s="143"/>
      <c r="L268" s="130"/>
    </row>
    <row r="269" spans="7:12" ht="15.6">
      <c r="G269" s="140" t="s">
        <v>202</v>
      </c>
      <c r="I269" s="117" t="s">
        <v>1428</v>
      </c>
      <c r="K269" s="143"/>
      <c r="L269" s="130"/>
    </row>
    <row r="270" spans="7:12" ht="15.6">
      <c r="G270" s="144" t="s">
        <v>1363</v>
      </c>
      <c r="I270" s="129" t="s">
        <v>1433</v>
      </c>
      <c r="K270" s="143"/>
      <c r="L270" s="130"/>
    </row>
    <row r="271" spans="7:12" ht="16.2" thickBot="1">
      <c r="G271" s="145"/>
      <c r="H271" s="146"/>
      <c r="I271" s="146"/>
      <c r="J271" s="146"/>
      <c r="K271" s="147"/>
      <c r="L271" s="120"/>
    </row>
    <row r="272" spans="7:12" ht="15.6">
      <c r="L272" s="120"/>
    </row>
    <row r="273" spans="12:12" ht="15.6">
      <c r="L273" s="120"/>
    </row>
    <row r="274" spans="12:12">
      <c r="L274" s="126"/>
    </row>
    <row r="275" spans="12:12" ht="15.6">
      <c r="L275" s="120"/>
    </row>
    <row r="276" spans="12:12">
      <c r="L276" s="126"/>
    </row>
    <row r="277" spans="12:12" ht="15.6">
      <c r="L277" s="120"/>
    </row>
    <row r="278" spans="12:12" ht="15.6">
      <c r="L278" s="125"/>
    </row>
    <row r="279" spans="12:12" ht="15.6">
      <c r="L279" s="120"/>
    </row>
    <row r="280" spans="12:12" ht="15.6">
      <c r="L280" s="127"/>
    </row>
    <row r="281" spans="12:12" ht="15.6">
      <c r="L281" s="125"/>
    </row>
    <row r="282" spans="12:12" ht="15.6">
      <c r="L282" s="120"/>
    </row>
    <row r="283" spans="12:12" ht="15.6">
      <c r="L283" s="120"/>
    </row>
    <row r="284" spans="12:12" ht="15.6">
      <c r="L284" s="120"/>
    </row>
    <row r="285" spans="12:12">
      <c r="L285" s="126"/>
    </row>
    <row r="286" spans="12:12" ht="15.6">
      <c r="L286" s="120"/>
    </row>
    <row r="287" spans="12:12" ht="15.6">
      <c r="L287" s="120"/>
    </row>
    <row r="288" spans="12:12" ht="15.6">
      <c r="L288" s="120"/>
    </row>
    <row r="289" spans="12:12">
      <c r="L289" s="126"/>
    </row>
    <row r="290" spans="12:12" ht="15.6">
      <c r="L290" s="127"/>
    </row>
    <row r="291" spans="12:12" ht="15.6">
      <c r="L291" s="125"/>
    </row>
    <row r="292" spans="12:12" ht="15.6">
      <c r="L292" s="127"/>
    </row>
    <row r="293" spans="12:12">
      <c r="L293" s="126"/>
    </row>
    <row r="294" spans="12:12" ht="15.6">
      <c r="L294" s="120"/>
    </row>
    <row r="295" spans="12:12" ht="15.6">
      <c r="L295" s="120"/>
    </row>
    <row r="296" spans="12:12" ht="15.6">
      <c r="L296" s="128"/>
    </row>
    <row r="297" spans="12:12" ht="15.6">
      <c r="L297" s="120"/>
    </row>
    <row r="298" spans="12:12" ht="15.6">
      <c r="L298" s="120"/>
    </row>
    <row r="299" spans="12:12" ht="15.6">
      <c r="L299" s="120"/>
    </row>
  </sheetData>
  <mergeCells count="5">
    <mergeCell ref="D4:E4"/>
    <mergeCell ref="D14:E14"/>
    <mergeCell ref="D29:F29"/>
    <mergeCell ref="C45:F45"/>
    <mergeCell ref="D64:F64"/>
  </mergeCells>
  <phoneticPr fontId="10" type="noConversion"/>
  <pageMargins left="0" right="0" top="0.98425196850393704" bottom="0.98425196850393704"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0B57-68D6-47EE-BCFD-702C5619FC10}">
  <dimension ref="A1:S126"/>
  <sheetViews>
    <sheetView showRowColHeaders="0" workbookViewId="0">
      <selection activeCell="F116" sqref="F116"/>
    </sheetView>
  </sheetViews>
  <sheetFormatPr defaultRowHeight="15"/>
  <cols>
    <col min="1" max="1" width="3.6328125" customWidth="1"/>
    <col min="2" max="2" width="14.54296875" customWidth="1"/>
    <col min="3" max="3" width="35.08984375" customWidth="1"/>
    <col min="4" max="4" width="33.54296875" customWidth="1"/>
    <col min="5" max="5" width="25" customWidth="1"/>
    <col min="7" max="7" width="10.6328125" customWidth="1"/>
    <col min="8" max="8" width="12.1796875" customWidth="1"/>
    <col min="9" max="9" width="9.453125" customWidth="1"/>
    <col min="13" max="13" width="40.81640625" customWidth="1"/>
    <col min="14" max="14" width="47.54296875" customWidth="1"/>
    <col min="15" max="15" width="55" customWidth="1"/>
  </cols>
  <sheetData>
    <row r="1" spans="1:15" s="39" customFormat="1" ht="15" customHeight="1">
      <c r="A1" s="38">
        <v>1</v>
      </c>
      <c r="B1" s="38" t="s">
        <v>950</v>
      </c>
      <c r="C1" s="38" t="s">
        <v>1050</v>
      </c>
      <c r="D1" s="38" t="s">
        <v>1051</v>
      </c>
      <c r="E1" s="64" t="s">
        <v>1052</v>
      </c>
      <c r="F1" s="64" t="s">
        <v>1053</v>
      </c>
      <c r="G1" s="64" t="s">
        <v>1054</v>
      </c>
      <c r="H1" s="38" t="s">
        <v>1055</v>
      </c>
      <c r="I1" s="38" t="s">
        <v>1172</v>
      </c>
      <c r="J1" s="64" t="s">
        <v>1174</v>
      </c>
      <c r="K1" s="38" t="s">
        <v>602</v>
      </c>
      <c r="L1" s="64" t="s">
        <v>1173</v>
      </c>
      <c r="M1" s="64" t="s">
        <v>1176</v>
      </c>
      <c r="N1" s="107" t="s">
        <v>1280</v>
      </c>
      <c r="O1" s="106" t="s">
        <v>1278</v>
      </c>
    </row>
    <row r="2" spans="1:15" s="41" customFormat="1" ht="13.8">
      <c r="A2" s="40">
        <v>2</v>
      </c>
      <c r="B2" s="40" t="s">
        <v>1700</v>
      </c>
      <c r="C2" s="40" t="s">
        <v>1056</v>
      </c>
      <c r="D2" s="40" t="s">
        <v>289</v>
      </c>
      <c r="E2" s="40" t="s">
        <v>0</v>
      </c>
      <c r="F2" s="40" t="s">
        <v>874</v>
      </c>
      <c r="G2" s="40" t="s">
        <v>791</v>
      </c>
      <c r="H2" s="40" t="s">
        <v>695</v>
      </c>
      <c r="I2" s="40" t="s">
        <v>532</v>
      </c>
      <c r="J2" s="40" t="s">
        <v>455</v>
      </c>
      <c r="K2" s="40" t="s">
        <v>603</v>
      </c>
      <c r="L2" s="40" t="s">
        <v>376</v>
      </c>
      <c r="M2" s="40" t="s">
        <v>1056</v>
      </c>
      <c r="N2" s="108" t="s">
        <v>1281</v>
      </c>
      <c r="O2" s="41" t="s">
        <v>1195</v>
      </c>
    </row>
    <row r="3" spans="1:15" s="41" customFormat="1" ht="13.8">
      <c r="A3" s="40">
        <v>3</v>
      </c>
      <c r="B3" s="40" t="s">
        <v>1700</v>
      </c>
      <c r="C3" s="40" t="s">
        <v>1057</v>
      </c>
      <c r="D3" s="40" t="s">
        <v>378</v>
      </c>
      <c r="E3" s="40" t="s">
        <v>1</v>
      </c>
      <c r="F3" s="40" t="s">
        <v>875</v>
      </c>
      <c r="G3" s="40" t="s">
        <v>792</v>
      </c>
      <c r="H3" s="40" t="s">
        <v>696</v>
      </c>
      <c r="I3" s="40" t="s">
        <v>456</v>
      </c>
      <c r="J3" s="40" t="s">
        <v>456</v>
      </c>
      <c r="K3" s="40" t="s">
        <v>1057</v>
      </c>
      <c r="L3" s="40" t="s">
        <v>377</v>
      </c>
      <c r="M3" s="40" t="s">
        <v>1057</v>
      </c>
      <c r="N3" s="108" t="s">
        <v>1282</v>
      </c>
      <c r="O3" s="102" t="s">
        <v>1196</v>
      </c>
    </row>
    <row r="4" spans="1:15" s="41" customFormat="1" ht="13.8">
      <c r="A4" s="40">
        <v>4</v>
      </c>
      <c r="B4" s="40" t="s">
        <v>1700</v>
      </c>
      <c r="C4" s="40" t="s">
        <v>1058</v>
      </c>
      <c r="D4" s="40" t="s">
        <v>669</v>
      </c>
      <c r="E4" s="40" t="s">
        <v>2</v>
      </c>
      <c r="F4" s="40" t="s">
        <v>876</v>
      </c>
      <c r="G4" s="40" t="s">
        <v>793</v>
      </c>
      <c r="H4" s="40" t="s">
        <v>697</v>
      </c>
      <c r="I4" s="40" t="s">
        <v>457</v>
      </c>
      <c r="J4" s="40" t="s">
        <v>457</v>
      </c>
      <c r="K4" s="40" t="s">
        <v>1058</v>
      </c>
      <c r="L4" s="40" t="s">
        <v>378</v>
      </c>
      <c r="M4" s="40" t="s">
        <v>1058</v>
      </c>
      <c r="N4" s="108" t="s">
        <v>1283</v>
      </c>
      <c r="O4" s="102" t="s">
        <v>1197</v>
      </c>
    </row>
    <row r="5" spans="1:15" s="41" customFormat="1" ht="13.8">
      <c r="A5" s="40">
        <v>5</v>
      </c>
      <c r="B5" s="40" t="s">
        <v>1700</v>
      </c>
      <c r="C5" s="40" t="s">
        <v>1059</v>
      </c>
      <c r="D5" s="40" t="s">
        <v>377</v>
      </c>
      <c r="E5" s="40" t="s">
        <v>784</v>
      </c>
      <c r="F5" s="40" t="s">
        <v>877</v>
      </c>
      <c r="G5" s="40" t="s">
        <v>794</v>
      </c>
      <c r="H5" s="40" t="s">
        <v>698</v>
      </c>
      <c r="I5" s="40" t="s">
        <v>533</v>
      </c>
      <c r="J5" s="40" t="s">
        <v>458</v>
      </c>
      <c r="K5" s="40" t="s">
        <v>604</v>
      </c>
      <c r="L5" s="40" t="s">
        <v>379</v>
      </c>
      <c r="M5" s="40" t="s">
        <v>1059</v>
      </c>
      <c r="N5" s="108" t="s">
        <v>1284</v>
      </c>
      <c r="O5" s="41" t="s">
        <v>1198</v>
      </c>
    </row>
    <row r="6" spans="1:15" s="41" customFormat="1" ht="13.8">
      <c r="A6" s="40">
        <v>6</v>
      </c>
      <c r="B6" s="40" t="s">
        <v>1700</v>
      </c>
      <c r="C6" s="40" t="s">
        <v>1836</v>
      </c>
      <c r="D6" s="40" t="s">
        <v>1837</v>
      </c>
      <c r="E6" s="40" t="s">
        <v>1838</v>
      </c>
      <c r="F6" s="40" t="s">
        <v>1839</v>
      </c>
      <c r="G6" s="40" t="s">
        <v>1840</v>
      </c>
      <c r="H6" s="40" t="s">
        <v>1841</v>
      </c>
      <c r="I6" s="40" t="s">
        <v>1842</v>
      </c>
      <c r="J6" s="40" t="s">
        <v>1843</v>
      </c>
      <c r="K6" s="40" t="s">
        <v>1844</v>
      </c>
      <c r="L6" s="40" t="s">
        <v>1845</v>
      </c>
      <c r="M6" s="40" t="s">
        <v>1836</v>
      </c>
      <c r="N6" s="108" t="s">
        <v>1846</v>
      </c>
      <c r="O6" s="102" t="s">
        <v>1847</v>
      </c>
    </row>
    <row r="7" spans="1:15" s="41" customFormat="1" ht="13.8">
      <c r="A7" s="40">
        <v>7</v>
      </c>
      <c r="B7" s="40" t="s">
        <v>1700</v>
      </c>
      <c r="C7" s="40" t="s">
        <v>1060</v>
      </c>
      <c r="D7" s="40" t="s">
        <v>290</v>
      </c>
      <c r="E7" s="40" t="s">
        <v>3</v>
      </c>
      <c r="F7" s="40" t="s">
        <v>878</v>
      </c>
      <c r="G7" s="40" t="s">
        <v>795</v>
      </c>
      <c r="H7" s="40" t="s">
        <v>699</v>
      </c>
      <c r="I7" s="40" t="s">
        <v>535</v>
      </c>
      <c r="J7" s="40" t="s">
        <v>459</v>
      </c>
      <c r="K7" s="40" t="s">
        <v>605</v>
      </c>
      <c r="L7" s="40" t="s">
        <v>380</v>
      </c>
      <c r="M7" s="40" t="s">
        <v>1060</v>
      </c>
      <c r="N7" s="108" t="s">
        <v>1285</v>
      </c>
      <c r="O7" s="102" t="s">
        <v>1199</v>
      </c>
    </row>
    <row r="8" spans="1:15" s="41" customFormat="1" ht="13.8">
      <c r="A8" s="40">
        <v>8</v>
      </c>
      <c r="B8" s="40" t="s">
        <v>1700</v>
      </c>
      <c r="C8" s="40" t="s">
        <v>1061</v>
      </c>
      <c r="D8" s="40" t="s">
        <v>291</v>
      </c>
      <c r="E8" s="40" t="s">
        <v>4</v>
      </c>
      <c r="F8" s="40" t="s">
        <v>879</v>
      </c>
      <c r="G8" s="40" t="s">
        <v>796</v>
      </c>
      <c r="H8" s="40" t="s">
        <v>700</v>
      </c>
      <c r="I8" s="40" t="s">
        <v>536</v>
      </c>
      <c r="J8" s="40" t="s">
        <v>460</v>
      </c>
      <c r="K8" s="40" t="s">
        <v>606</v>
      </c>
      <c r="L8" s="40" t="s">
        <v>381</v>
      </c>
      <c r="M8" s="40" t="s">
        <v>1061</v>
      </c>
      <c r="N8" s="108" t="s">
        <v>1286</v>
      </c>
      <c r="O8" s="102" t="s">
        <v>1200</v>
      </c>
    </row>
    <row r="9" spans="1:15" s="41" customFormat="1" ht="13.8">
      <c r="A9" s="40">
        <v>9</v>
      </c>
      <c r="B9" s="40" t="s">
        <v>1700</v>
      </c>
      <c r="C9" s="40" t="s">
        <v>1062</v>
      </c>
      <c r="D9" s="40" t="s">
        <v>670</v>
      </c>
      <c r="E9" s="40" t="s">
        <v>5</v>
      </c>
      <c r="F9" s="40" t="s">
        <v>880</v>
      </c>
      <c r="G9" s="40" t="s">
        <v>797</v>
      </c>
      <c r="H9" s="40" t="s">
        <v>701</v>
      </c>
      <c r="I9" s="40" t="s">
        <v>537</v>
      </c>
      <c r="J9" s="40" t="s">
        <v>461</v>
      </c>
      <c r="K9" s="40" t="s">
        <v>607</v>
      </c>
      <c r="L9" s="40" t="s">
        <v>382</v>
      </c>
      <c r="M9" s="40" t="s">
        <v>1062</v>
      </c>
      <c r="N9" s="108" t="s">
        <v>1287</v>
      </c>
      <c r="O9" s="102" t="s">
        <v>1201</v>
      </c>
    </row>
    <row r="10" spans="1:15" s="41" customFormat="1" ht="13.8">
      <c r="A10" s="40">
        <v>10</v>
      </c>
      <c r="B10" s="40" t="s">
        <v>1700</v>
      </c>
      <c r="C10" s="40" t="s">
        <v>1063</v>
      </c>
      <c r="D10" s="40" t="s">
        <v>293</v>
      </c>
      <c r="E10" s="40" t="s">
        <v>1161</v>
      </c>
      <c r="F10" s="40" t="s">
        <v>798</v>
      </c>
      <c r="G10" s="40" t="s">
        <v>798</v>
      </c>
      <c r="H10" s="40" t="s">
        <v>1162</v>
      </c>
      <c r="I10" s="40" t="s">
        <v>1161</v>
      </c>
      <c r="J10" s="40" t="s">
        <v>462</v>
      </c>
      <c r="K10" s="40" t="s">
        <v>1161</v>
      </c>
      <c r="L10" s="40" t="s">
        <v>1161</v>
      </c>
      <c r="M10" s="40" t="s">
        <v>1063</v>
      </c>
      <c r="N10" s="108" t="s">
        <v>1288</v>
      </c>
      <c r="O10" s="102" t="s">
        <v>1202</v>
      </c>
    </row>
    <row r="11" spans="1:15" s="41" customFormat="1" ht="13.8">
      <c r="A11" s="40">
        <v>11</v>
      </c>
      <c r="B11" s="40" t="s">
        <v>1700</v>
      </c>
      <c r="C11" s="40" t="s">
        <v>1783</v>
      </c>
      <c r="D11" s="40" t="s">
        <v>1784</v>
      </c>
      <c r="E11" s="40" t="s">
        <v>1783</v>
      </c>
      <c r="F11" s="40" t="s">
        <v>1783</v>
      </c>
      <c r="G11" s="40" t="s">
        <v>1779</v>
      </c>
      <c r="H11" s="40" t="s">
        <v>1780</v>
      </c>
      <c r="I11" s="40" t="s">
        <v>1781</v>
      </c>
      <c r="J11" s="40" t="s">
        <v>463</v>
      </c>
      <c r="K11" s="40" t="s">
        <v>1782</v>
      </c>
      <c r="L11" s="40" t="s">
        <v>1783</v>
      </c>
      <c r="M11" s="40" t="s">
        <v>1783</v>
      </c>
      <c r="N11" s="108" t="s">
        <v>1289</v>
      </c>
      <c r="O11" s="102" t="s">
        <v>1203</v>
      </c>
    </row>
    <row r="12" spans="1:15" s="41" customFormat="1" ht="13.8">
      <c r="A12" s="40">
        <v>12</v>
      </c>
      <c r="B12" s="40" t="s">
        <v>1700</v>
      </c>
      <c r="C12" s="40" t="s">
        <v>1064</v>
      </c>
      <c r="D12" s="40" t="s">
        <v>294</v>
      </c>
      <c r="E12" s="40" t="s">
        <v>6</v>
      </c>
      <c r="F12" s="40" t="s">
        <v>881</v>
      </c>
      <c r="G12" s="40" t="s">
        <v>799</v>
      </c>
      <c r="H12" s="40" t="s">
        <v>702</v>
      </c>
      <c r="I12" s="40" t="s">
        <v>538</v>
      </c>
      <c r="J12" s="40" t="s">
        <v>464</v>
      </c>
      <c r="K12" s="40" t="s">
        <v>608</v>
      </c>
      <c r="L12" s="40" t="s">
        <v>383</v>
      </c>
      <c r="M12" s="40" t="s">
        <v>1064</v>
      </c>
      <c r="N12" s="108" t="s">
        <v>1290</v>
      </c>
      <c r="O12" s="102" t="s">
        <v>1204</v>
      </c>
    </row>
    <row r="13" spans="1:15" s="41" customFormat="1" ht="13.8">
      <c r="A13" s="40">
        <v>13</v>
      </c>
      <c r="B13" s="40" t="s">
        <v>1700</v>
      </c>
      <c r="C13" s="40" t="s">
        <v>955</v>
      </c>
      <c r="D13" s="40" t="s">
        <v>295</v>
      </c>
      <c r="E13" s="40" t="s">
        <v>7</v>
      </c>
      <c r="F13" s="40" t="s">
        <v>882</v>
      </c>
      <c r="G13" s="40" t="s">
        <v>800</v>
      </c>
      <c r="H13" s="40" t="s">
        <v>703</v>
      </c>
      <c r="I13" s="40" t="s">
        <v>539</v>
      </c>
      <c r="J13" s="40" t="s">
        <v>465</v>
      </c>
      <c r="K13" s="40" t="s">
        <v>609</v>
      </c>
      <c r="L13" s="40" t="s">
        <v>384</v>
      </c>
      <c r="M13" s="40" t="s">
        <v>955</v>
      </c>
      <c r="N13" s="108" t="s">
        <v>1291</v>
      </c>
      <c r="O13" s="102" t="s">
        <v>1205</v>
      </c>
    </row>
    <row r="14" spans="1:15" s="41" customFormat="1" ht="13.8">
      <c r="A14" s="40">
        <v>14</v>
      </c>
      <c r="B14" s="40" t="s">
        <v>1700</v>
      </c>
      <c r="C14" s="40" t="s">
        <v>1065</v>
      </c>
      <c r="D14" s="40" t="s">
        <v>671</v>
      </c>
      <c r="E14" s="40" t="s">
        <v>8</v>
      </c>
      <c r="F14" s="40" t="s">
        <v>883</v>
      </c>
      <c r="G14" s="40" t="s">
        <v>801</v>
      </c>
      <c r="H14" s="40" t="s">
        <v>704</v>
      </c>
      <c r="I14" s="40" t="s">
        <v>540</v>
      </c>
      <c r="J14" s="40" t="s">
        <v>466</v>
      </c>
      <c r="K14" s="40" t="s">
        <v>610</v>
      </c>
      <c r="L14" s="40" t="s">
        <v>385</v>
      </c>
      <c r="M14" s="40" t="s">
        <v>1065</v>
      </c>
      <c r="N14" s="108" t="s">
        <v>1292</v>
      </c>
      <c r="O14" s="102" t="s">
        <v>1206</v>
      </c>
    </row>
    <row r="15" spans="1:15" s="41" customFormat="1" ht="13.8">
      <c r="A15" s="40">
        <v>15</v>
      </c>
      <c r="B15" s="40" t="s">
        <v>1700</v>
      </c>
      <c r="C15" s="40" t="s">
        <v>1066</v>
      </c>
      <c r="D15" s="40" t="s">
        <v>1066</v>
      </c>
      <c r="E15" s="40" t="s">
        <v>9</v>
      </c>
      <c r="F15" s="40" t="s">
        <v>467</v>
      </c>
      <c r="G15" s="40" t="s">
        <v>802</v>
      </c>
      <c r="H15" s="40" t="s">
        <v>705</v>
      </c>
      <c r="I15" s="40" t="s">
        <v>9</v>
      </c>
      <c r="J15" s="40" t="s">
        <v>467</v>
      </c>
      <c r="K15" s="40" t="s">
        <v>9</v>
      </c>
      <c r="L15" s="40" t="s">
        <v>386</v>
      </c>
      <c r="M15" s="40" t="s">
        <v>1066</v>
      </c>
      <c r="N15" s="108" t="s">
        <v>1293</v>
      </c>
      <c r="O15" s="102" t="s">
        <v>1207</v>
      </c>
    </row>
    <row r="16" spans="1:15" s="41" customFormat="1" ht="13.8">
      <c r="A16" s="40">
        <v>16</v>
      </c>
      <c r="B16" s="40" t="s">
        <v>1700</v>
      </c>
      <c r="C16" s="40" t="s">
        <v>1067</v>
      </c>
      <c r="D16" s="40" t="s">
        <v>296</v>
      </c>
      <c r="E16" s="40" t="s">
        <v>10</v>
      </c>
      <c r="F16" s="40" t="s">
        <v>884</v>
      </c>
      <c r="G16" s="40" t="s">
        <v>803</v>
      </c>
      <c r="H16" s="40" t="s">
        <v>706</v>
      </c>
      <c r="I16" s="40" t="s">
        <v>541</v>
      </c>
      <c r="J16" s="40" t="s">
        <v>468</v>
      </c>
      <c r="K16" s="40" t="s">
        <v>611</v>
      </c>
      <c r="L16" s="40" t="s">
        <v>387</v>
      </c>
      <c r="M16" s="40" t="s">
        <v>1067</v>
      </c>
      <c r="N16" s="108" t="s">
        <v>1294</v>
      </c>
      <c r="O16" s="102" t="s">
        <v>1208</v>
      </c>
    </row>
    <row r="17" spans="1:15" s="41" customFormat="1" ht="13.8">
      <c r="A17" s="40">
        <v>17</v>
      </c>
      <c r="B17" s="40" t="s">
        <v>1700</v>
      </c>
      <c r="C17" s="40" t="s">
        <v>1068</v>
      </c>
      <c r="D17" s="40" t="s">
        <v>377</v>
      </c>
      <c r="E17" s="40" t="s">
        <v>11</v>
      </c>
      <c r="F17" s="40" t="s">
        <v>885</v>
      </c>
      <c r="G17" s="40" t="s">
        <v>804</v>
      </c>
      <c r="H17" s="40" t="s">
        <v>707</v>
      </c>
      <c r="I17" s="40" t="s">
        <v>542</v>
      </c>
      <c r="J17" s="40" t="s">
        <v>469</v>
      </c>
      <c r="K17" s="40" t="s">
        <v>612</v>
      </c>
      <c r="L17" s="40" t="s">
        <v>388</v>
      </c>
      <c r="M17" s="40" t="s">
        <v>1068</v>
      </c>
      <c r="N17" s="108" t="s">
        <v>1295</v>
      </c>
      <c r="O17" s="102" t="s">
        <v>1209</v>
      </c>
    </row>
    <row r="18" spans="1:15" s="41" customFormat="1" ht="13.8">
      <c r="A18" s="40">
        <v>18</v>
      </c>
      <c r="B18" s="40" t="s">
        <v>1700</v>
      </c>
      <c r="C18" s="40" t="s">
        <v>1069</v>
      </c>
      <c r="D18" s="40" t="s">
        <v>1069</v>
      </c>
      <c r="E18" s="40" t="s">
        <v>1069</v>
      </c>
      <c r="F18" s="40" t="s">
        <v>543</v>
      </c>
      <c r="G18" s="40" t="s">
        <v>1069</v>
      </c>
      <c r="H18" s="40" t="s">
        <v>1069</v>
      </c>
      <c r="I18" s="40" t="s">
        <v>543</v>
      </c>
      <c r="J18" s="40" t="s">
        <v>470</v>
      </c>
      <c r="K18" s="40" t="s">
        <v>613</v>
      </c>
      <c r="L18" s="40" t="s">
        <v>389</v>
      </c>
      <c r="M18" s="40" t="s">
        <v>1069</v>
      </c>
      <c r="N18" s="108" t="s">
        <v>1296</v>
      </c>
      <c r="O18" s="102" t="s">
        <v>1210</v>
      </c>
    </row>
    <row r="19" spans="1:15" s="41" customFormat="1" ht="13.8">
      <c r="A19" s="40">
        <v>19</v>
      </c>
      <c r="B19" s="40" t="s">
        <v>1700</v>
      </c>
      <c r="C19" s="40" t="s">
        <v>959</v>
      </c>
      <c r="D19" s="40" t="s">
        <v>297</v>
      </c>
      <c r="E19" s="40" t="s">
        <v>12</v>
      </c>
      <c r="F19" s="40" t="s">
        <v>886</v>
      </c>
      <c r="G19" s="40" t="s">
        <v>805</v>
      </c>
      <c r="H19" s="40" t="s">
        <v>708</v>
      </c>
      <c r="I19" s="40" t="s">
        <v>544</v>
      </c>
      <c r="J19" s="40" t="s">
        <v>471</v>
      </c>
      <c r="K19" s="40" t="s">
        <v>614</v>
      </c>
      <c r="L19" s="40" t="s">
        <v>390</v>
      </c>
      <c r="M19" s="40" t="s">
        <v>959</v>
      </c>
      <c r="N19" s="108" t="s">
        <v>1297</v>
      </c>
      <c r="O19" s="102" t="s">
        <v>1211</v>
      </c>
    </row>
    <row r="20" spans="1:15" s="41" customFormat="1" ht="13.8">
      <c r="A20" s="40">
        <v>20</v>
      </c>
      <c r="B20" s="40" t="s">
        <v>1700</v>
      </c>
      <c r="C20" s="40" t="s">
        <v>958</v>
      </c>
      <c r="D20" s="40" t="s">
        <v>298</v>
      </c>
      <c r="E20" s="40" t="s">
        <v>13</v>
      </c>
      <c r="F20" s="40" t="s">
        <v>887</v>
      </c>
      <c r="G20" s="40" t="s">
        <v>806</v>
      </c>
      <c r="H20" s="40" t="s">
        <v>709</v>
      </c>
      <c r="I20" s="40" t="s">
        <v>545</v>
      </c>
      <c r="J20" s="40" t="s">
        <v>472</v>
      </c>
      <c r="K20" s="40" t="s">
        <v>615</v>
      </c>
      <c r="L20" s="40" t="s">
        <v>391</v>
      </c>
      <c r="M20" s="40" t="s">
        <v>958</v>
      </c>
      <c r="N20" s="108" t="s">
        <v>1298</v>
      </c>
      <c r="O20" s="102" t="s">
        <v>1212</v>
      </c>
    </row>
    <row r="21" spans="1:15" s="41" customFormat="1" ht="13.8">
      <c r="A21" s="40">
        <v>21</v>
      </c>
      <c r="B21" s="40" t="s">
        <v>1700</v>
      </c>
      <c r="C21" s="40" t="s">
        <v>1070</v>
      </c>
      <c r="D21" s="40" t="s">
        <v>672</v>
      </c>
      <c r="E21" s="40" t="s">
        <v>14</v>
      </c>
      <c r="F21" s="40" t="s">
        <v>888</v>
      </c>
      <c r="G21" s="40" t="s">
        <v>807</v>
      </c>
      <c r="H21" s="40" t="s">
        <v>710</v>
      </c>
      <c r="I21" s="40" t="s">
        <v>546</v>
      </c>
      <c r="J21" s="40" t="s">
        <v>473</v>
      </c>
      <c r="K21" s="40" t="s">
        <v>616</v>
      </c>
      <c r="L21" s="40" t="s">
        <v>392</v>
      </c>
      <c r="M21" s="40" t="s">
        <v>1070</v>
      </c>
      <c r="N21" s="108" t="s">
        <v>1299</v>
      </c>
      <c r="O21" s="102" t="s">
        <v>1213</v>
      </c>
    </row>
    <row r="22" spans="1:15" s="41" customFormat="1" ht="13.8">
      <c r="A22" s="40">
        <v>22</v>
      </c>
      <c r="B22" s="40" t="s">
        <v>1700</v>
      </c>
      <c r="C22" s="40" t="s">
        <v>1071</v>
      </c>
      <c r="D22" s="40" t="s">
        <v>377</v>
      </c>
      <c r="E22" s="40" t="s">
        <v>15</v>
      </c>
      <c r="F22" s="40" t="s">
        <v>889</v>
      </c>
      <c r="G22" s="40" t="s">
        <v>808</v>
      </c>
      <c r="H22" s="40" t="s">
        <v>711</v>
      </c>
      <c r="I22" s="40" t="s">
        <v>547</v>
      </c>
      <c r="J22" s="40" t="s">
        <v>474</v>
      </c>
      <c r="K22" s="40" t="s">
        <v>612</v>
      </c>
      <c r="L22" s="40" t="s">
        <v>393</v>
      </c>
      <c r="M22" s="40" t="s">
        <v>1071</v>
      </c>
      <c r="N22" s="108" t="s">
        <v>1300</v>
      </c>
      <c r="O22" s="102" t="s">
        <v>1214</v>
      </c>
    </row>
    <row r="23" spans="1:15" s="41" customFormat="1" ht="13.8">
      <c r="A23" s="40">
        <v>23</v>
      </c>
      <c r="B23" s="40" t="s">
        <v>1700</v>
      </c>
      <c r="C23" s="40" t="s">
        <v>1072</v>
      </c>
      <c r="D23" s="40" t="s">
        <v>299</v>
      </c>
      <c r="E23" s="40" t="s">
        <v>16</v>
      </c>
      <c r="F23" s="40" t="s">
        <v>890</v>
      </c>
      <c r="G23" s="40" t="s">
        <v>809</v>
      </c>
      <c r="H23" s="40" t="s">
        <v>712</v>
      </c>
      <c r="I23" s="40" t="s">
        <v>548</v>
      </c>
      <c r="J23" s="40" t="s">
        <v>475</v>
      </c>
      <c r="K23" s="40" t="s">
        <v>617</v>
      </c>
      <c r="L23" s="40" t="s">
        <v>394</v>
      </c>
      <c r="M23" s="40" t="s">
        <v>1072</v>
      </c>
      <c r="N23" s="108" t="s">
        <v>1301</v>
      </c>
      <c r="O23" s="102" t="s">
        <v>1215</v>
      </c>
    </row>
    <row r="24" spans="1:15" s="41" customFormat="1" ht="13.8">
      <c r="A24" s="40">
        <v>24</v>
      </c>
      <c r="B24" s="40" t="s">
        <v>1700</v>
      </c>
      <c r="C24" s="40" t="s">
        <v>1073</v>
      </c>
      <c r="D24" s="40" t="s">
        <v>300</v>
      </c>
      <c r="E24" s="40" t="s">
        <v>17</v>
      </c>
      <c r="F24" s="40" t="s">
        <v>891</v>
      </c>
      <c r="G24" s="40" t="s">
        <v>810</v>
      </c>
      <c r="H24" s="40" t="s">
        <v>713</v>
      </c>
      <c r="I24" s="40" t="s">
        <v>549</v>
      </c>
      <c r="J24" s="40" t="s">
        <v>476</v>
      </c>
      <c r="K24" s="40" t="s">
        <v>618</v>
      </c>
      <c r="L24" s="40" t="s">
        <v>395</v>
      </c>
      <c r="M24" s="40" t="s">
        <v>1073</v>
      </c>
      <c r="N24" s="108" t="s">
        <v>1302</v>
      </c>
      <c r="O24" s="102" t="s">
        <v>1216</v>
      </c>
    </row>
    <row r="25" spans="1:15" s="41" customFormat="1" ht="13.8">
      <c r="A25" s="40">
        <v>25</v>
      </c>
      <c r="B25" s="40" t="s">
        <v>1700</v>
      </c>
      <c r="C25" s="40" t="s">
        <v>1074</v>
      </c>
      <c r="D25" s="40" t="s">
        <v>673</v>
      </c>
      <c r="E25" s="40" t="s">
        <v>18</v>
      </c>
      <c r="F25" s="40" t="s">
        <v>892</v>
      </c>
      <c r="G25" s="40" t="s">
        <v>811</v>
      </c>
      <c r="H25" s="40" t="s">
        <v>714</v>
      </c>
      <c r="I25" s="40" t="s">
        <v>550</v>
      </c>
      <c r="J25" s="40" t="s">
        <v>477</v>
      </c>
      <c r="K25" s="40" t="s">
        <v>619</v>
      </c>
      <c r="L25" s="40" t="s">
        <v>396</v>
      </c>
      <c r="M25" s="40" t="s">
        <v>1074</v>
      </c>
      <c r="N25" s="108" t="s">
        <v>1303</v>
      </c>
      <c r="O25" s="102" t="s">
        <v>1217</v>
      </c>
    </row>
    <row r="26" spans="1:15" s="41" customFormat="1" ht="13.8">
      <c r="A26" s="40">
        <v>26</v>
      </c>
      <c r="B26" s="40" t="s">
        <v>1700</v>
      </c>
      <c r="C26" s="40" t="s">
        <v>953</v>
      </c>
      <c r="D26" s="40" t="s">
        <v>301</v>
      </c>
      <c r="E26" s="40" t="s">
        <v>19</v>
      </c>
      <c r="F26" s="40" t="s">
        <v>893</v>
      </c>
      <c r="G26" s="40" t="s">
        <v>812</v>
      </c>
      <c r="H26" s="40" t="s">
        <v>715</v>
      </c>
      <c r="I26" s="40" t="s">
        <v>551</v>
      </c>
      <c r="J26" s="40" t="s">
        <v>478</v>
      </c>
      <c r="K26" s="40" t="s">
        <v>398</v>
      </c>
      <c r="L26" s="40" t="s">
        <v>398</v>
      </c>
      <c r="M26" s="40" t="s">
        <v>953</v>
      </c>
      <c r="N26" s="108" t="s">
        <v>1304</v>
      </c>
      <c r="O26" s="102" t="s">
        <v>1218</v>
      </c>
    </row>
    <row r="27" spans="1:15" s="41" customFormat="1" ht="13.8">
      <c r="A27" s="40">
        <v>27</v>
      </c>
      <c r="B27" s="40" t="s">
        <v>1700</v>
      </c>
      <c r="C27" s="40" t="s">
        <v>20</v>
      </c>
      <c r="D27" s="40" t="s">
        <v>302</v>
      </c>
      <c r="E27" s="40" t="s">
        <v>20</v>
      </c>
      <c r="F27" s="40" t="s">
        <v>894</v>
      </c>
      <c r="G27" s="40" t="s">
        <v>813</v>
      </c>
      <c r="H27" s="40" t="s">
        <v>716</v>
      </c>
      <c r="I27" s="40" t="s">
        <v>552</v>
      </c>
      <c r="J27" s="40" t="s">
        <v>479</v>
      </c>
      <c r="K27" s="40" t="s">
        <v>620</v>
      </c>
      <c r="L27" s="40" t="s">
        <v>399</v>
      </c>
      <c r="M27" s="40" t="s">
        <v>1075</v>
      </c>
      <c r="N27" s="108" t="s">
        <v>1305</v>
      </c>
      <c r="O27" s="102" t="s">
        <v>1219</v>
      </c>
    </row>
    <row r="28" spans="1:15" s="41" customFormat="1" ht="13.8">
      <c r="A28" s="40">
        <v>28</v>
      </c>
      <c r="B28" s="40" t="s">
        <v>1700</v>
      </c>
      <c r="C28" s="40" t="s">
        <v>1004</v>
      </c>
      <c r="D28" s="40" t="s">
        <v>303</v>
      </c>
      <c r="E28" s="40" t="s">
        <v>21</v>
      </c>
      <c r="F28" s="40" t="s">
        <v>895</v>
      </c>
      <c r="G28" s="40" t="s">
        <v>814</v>
      </c>
      <c r="H28" s="40" t="s">
        <v>717</v>
      </c>
      <c r="I28" s="40" t="s">
        <v>553</v>
      </c>
      <c r="J28" s="40" t="s">
        <v>480</v>
      </c>
      <c r="K28" s="40" t="s">
        <v>621</v>
      </c>
      <c r="L28" s="40" t="s">
        <v>400</v>
      </c>
      <c r="M28" s="40" t="s">
        <v>1004</v>
      </c>
      <c r="N28" s="108" t="s">
        <v>1306</v>
      </c>
      <c r="O28" s="102" t="s">
        <v>1220</v>
      </c>
    </row>
    <row r="29" spans="1:15" s="41" customFormat="1" ht="13.8">
      <c r="A29" s="40">
        <v>29</v>
      </c>
      <c r="B29" s="40" t="s">
        <v>1700</v>
      </c>
      <c r="C29" s="40" t="s">
        <v>1018</v>
      </c>
      <c r="D29" s="40" t="s">
        <v>304</v>
      </c>
      <c r="E29" s="40" t="s">
        <v>22</v>
      </c>
      <c r="F29" s="40" t="s">
        <v>896</v>
      </c>
      <c r="G29" s="40" t="s">
        <v>815</v>
      </c>
      <c r="H29" s="40" t="s">
        <v>718</v>
      </c>
      <c r="I29" s="40" t="s">
        <v>554</v>
      </c>
      <c r="J29" s="76" t="s">
        <v>862</v>
      </c>
      <c r="K29" s="40" t="s">
        <v>622</v>
      </c>
      <c r="L29" s="40" t="s">
        <v>401</v>
      </c>
      <c r="M29" s="40" t="s">
        <v>1018</v>
      </c>
      <c r="N29" s="179" t="s">
        <v>1653</v>
      </c>
      <c r="O29" s="102" t="s">
        <v>1221</v>
      </c>
    </row>
    <row r="30" spans="1:15" s="41" customFormat="1" ht="13.8">
      <c r="A30" s="40">
        <v>30</v>
      </c>
      <c r="B30" s="40" t="s">
        <v>1700</v>
      </c>
      <c r="C30" s="40" t="s">
        <v>1076</v>
      </c>
      <c r="D30" s="40" t="s">
        <v>377</v>
      </c>
      <c r="E30" s="40" t="s">
        <v>23</v>
      </c>
      <c r="F30" s="40" t="s">
        <v>897</v>
      </c>
      <c r="G30" s="40" t="s">
        <v>816</v>
      </c>
      <c r="H30" s="40" t="s">
        <v>719</v>
      </c>
      <c r="I30" s="40" t="s">
        <v>555</v>
      </c>
      <c r="J30" s="40" t="s">
        <v>481</v>
      </c>
      <c r="K30" s="40" t="s">
        <v>623</v>
      </c>
      <c r="L30" s="40" t="s">
        <v>402</v>
      </c>
      <c r="M30" s="40" t="s">
        <v>1076</v>
      </c>
      <c r="N30" s="108" t="s">
        <v>1307</v>
      </c>
      <c r="O30" s="102" t="s">
        <v>1222</v>
      </c>
    </row>
    <row r="31" spans="1:15" s="41" customFormat="1" ht="13.8">
      <c r="A31" s="40">
        <v>31</v>
      </c>
      <c r="B31" s="40" t="s">
        <v>1700</v>
      </c>
      <c r="C31" s="40" t="s">
        <v>1077</v>
      </c>
      <c r="D31" s="40" t="s">
        <v>305</v>
      </c>
      <c r="E31" s="40" t="s">
        <v>24</v>
      </c>
      <c r="F31" s="40" t="s">
        <v>898</v>
      </c>
      <c r="G31" s="40" t="s">
        <v>817</v>
      </c>
      <c r="H31" s="40" t="s">
        <v>720</v>
      </c>
      <c r="I31" s="40" t="s">
        <v>556</v>
      </c>
      <c r="J31" s="40" t="s">
        <v>482</v>
      </c>
      <c r="K31" s="40" t="s">
        <v>624</v>
      </c>
      <c r="L31" s="40" t="s">
        <v>403</v>
      </c>
      <c r="M31" s="40" t="s">
        <v>1077</v>
      </c>
      <c r="N31" s="108" t="s">
        <v>1308</v>
      </c>
      <c r="O31" s="102" t="s">
        <v>1223</v>
      </c>
    </row>
    <row r="32" spans="1:15" s="41" customFormat="1" ht="13.8">
      <c r="A32" s="40">
        <v>32</v>
      </c>
      <c r="B32" s="40" t="s">
        <v>1700</v>
      </c>
      <c r="C32" s="40" t="s">
        <v>1797</v>
      </c>
      <c r="D32" s="40" t="s">
        <v>1800</v>
      </c>
      <c r="E32" s="40" t="s">
        <v>1799</v>
      </c>
      <c r="F32" s="40" t="s">
        <v>1798</v>
      </c>
      <c r="G32" s="40" t="s">
        <v>1801</v>
      </c>
      <c r="H32" s="40" t="s">
        <v>1802</v>
      </c>
      <c r="I32" s="40" t="s">
        <v>1803</v>
      </c>
      <c r="J32" s="40" t="s">
        <v>1804</v>
      </c>
      <c r="K32" s="40" t="s">
        <v>1805</v>
      </c>
      <c r="L32" s="40" t="s">
        <v>1806</v>
      </c>
      <c r="M32" s="40" t="s">
        <v>1797</v>
      </c>
      <c r="N32" s="179" t="s">
        <v>1807</v>
      </c>
      <c r="O32" s="102" t="s">
        <v>1808</v>
      </c>
    </row>
    <row r="33" spans="1:15" s="41" customFormat="1" ht="13.8">
      <c r="A33" s="40">
        <v>33</v>
      </c>
      <c r="B33" s="40" t="s">
        <v>1700</v>
      </c>
      <c r="C33" s="40" t="s">
        <v>956</v>
      </c>
      <c r="D33" s="40" t="s">
        <v>306</v>
      </c>
      <c r="E33" s="40" t="s">
        <v>25</v>
      </c>
      <c r="F33" s="40" t="s">
        <v>899</v>
      </c>
      <c r="G33" s="40" t="s">
        <v>818</v>
      </c>
      <c r="H33" s="40" t="s">
        <v>721</v>
      </c>
      <c r="I33" s="40" t="s">
        <v>557</v>
      </c>
      <c r="J33" s="40" t="s">
        <v>483</v>
      </c>
      <c r="K33" s="40" t="s">
        <v>625</v>
      </c>
      <c r="L33" s="40" t="s">
        <v>404</v>
      </c>
      <c r="M33" s="40" t="s">
        <v>956</v>
      </c>
      <c r="N33" s="108" t="s">
        <v>1309</v>
      </c>
      <c r="O33" s="102" t="s">
        <v>1224</v>
      </c>
    </row>
    <row r="34" spans="1:15" s="41" customFormat="1" ht="13.8">
      <c r="A34" s="40">
        <v>34</v>
      </c>
      <c r="B34" s="40" t="s">
        <v>1700</v>
      </c>
      <c r="C34" s="40" t="s">
        <v>1078</v>
      </c>
      <c r="D34" s="40" t="s">
        <v>307</v>
      </c>
      <c r="E34" s="40" t="s">
        <v>26</v>
      </c>
      <c r="F34" s="40" t="s">
        <v>900</v>
      </c>
      <c r="G34" s="40" t="s">
        <v>819</v>
      </c>
      <c r="H34" s="40" t="s">
        <v>722</v>
      </c>
      <c r="I34" s="40" t="s">
        <v>558</v>
      </c>
      <c r="J34" s="40" t="s">
        <v>484</v>
      </c>
      <c r="K34" s="40" t="s">
        <v>626</v>
      </c>
      <c r="L34" s="40" t="s">
        <v>405</v>
      </c>
      <c r="M34" s="40" t="s">
        <v>1078</v>
      </c>
      <c r="N34" s="108" t="s">
        <v>1310</v>
      </c>
      <c r="O34" s="102" t="s">
        <v>1225</v>
      </c>
    </row>
    <row r="35" spans="1:15" s="41" customFormat="1" ht="13.8">
      <c r="A35" s="40">
        <v>35</v>
      </c>
      <c r="B35" s="40" t="s">
        <v>1700</v>
      </c>
      <c r="C35" s="40" t="s">
        <v>1785</v>
      </c>
      <c r="D35" s="40" t="s">
        <v>308</v>
      </c>
      <c r="E35" s="40" t="s">
        <v>27</v>
      </c>
      <c r="F35" s="40" t="s">
        <v>901</v>
      </c>
      <c r="G35" s="40" t="s">
        <v>1786</v>
      </c>
      <c r="H35" s="40" t="s">
        <v>1787</v>
      </c>
      <c r="I35" s="40" t="s">
        <v>1788</v>
      </c>
      <c r="J35" s="40" t="s">
        <v>1789</v>
      </c>
      <c r="K35" s="40" t="s">
        <v>627</v>
      </c>
      <c r="L35" s="40" t="s">
        <v>406</v>
      </c>
      <c r="M35" s="40" t="s">
        <v>1790</v>
      </c>
      <c r="N35" s="108" t="s">
        <v>1311</v>
      </c>
      <c r="O35" s="102" t="s">
        <v>1226</v>
      </c>
    </row>
    <row r="36" spans="1:15" s="41" customFormat="1" ht="13.8">
      <c r="A36" s="40">
        <v>36</v>
      </c>
      <c r="B36" s="40" t="s">
        <v>1700</v>
      </c>
      <c r="C36" s="40" t="s">
        <v>1020</v>
      </c>
      <c r="D36" s="40" t="s">
        <v>309</v>
      </c>
      <c r="E36" s="40" t="s">
        <v>28</v>
      </c>
      <c r="F36" s="40" t="s">
        <v>902</v>
      </c>
      <c r="G36" s="40" t="s">
        <v>820</v>
      </c>
      <c r="H36" s="40" t="s">
        <v>723</v>
      </c>
      <c r="I36" s="40" t="s">
        <v>559</v>
      </c>
      <c r="J36" s="40" t="s">
        <v>485</v>
      </c>
      <c r="K36" s="40" t="s">
        <v>628</v>
      </c>
      <c r="L36" s="40" t="s">
        <v>407</v>
      </c>
      <c r="M36" s="40" t="s">
        <v>1020</v>
      </c>
      <c r="N36" s="108" t="s">
        <v>1312</v>
      </c>
      <c r="O36" s="102" t="s">
        <v>1227</v>
      </c>
    </row>
    <row r="37" spans="1:15" s="41" customFormat="1" ht="13.8">
      <c r="A37" s="40">
        <v>37</v>
      </c>
      <c r="B37" s="40" t="s">
        <v>1700</v>
      </c>
      <c r="C37" s="40" t="s">
        <v>1019</v>
      </c>
      <c r="D37" s="40" t="s">
        <v>310</v>
      </c>
      <c r="E37" s="40" t="s">
        <v>29</v>
      </c>
      <c r="F37" s="40" t="s">
        <v>903</v>
      </c>
      <c r="G37" s="40" t="s">
        <v>821</v>
      </c>
      <c r="H37" s="40" t="s">
        <v>724</v>
      </c>
      <c r="I37" s="40" t="s">
        <v>560</v>
      </c>
      <c r="J37" s="40" t="s">
        <v>486</v>
      </c>
      <c r="K37" s="40" t="s">
        <v>631</v>
      </c>
      <c r="L37" s="40" t="s">
        <v>408</v>
      </c>
      <c r="M37" s="40" t="s">
        <v>1019</v>
      </c>
      <c r="N37" s="108" t="s">
        <v>1313</v>
      </c>
      <c r="O37" s="102" t="s">
        <v>1228</v>
      </c>
    </row>
    <row r="38" spans="1:15" s="41" customFormat="1" ht="13.8">
      <c r="A38" s="40">
        <v>38</v>
      </c>
      <c r="B38" s="40" t="s">
        <v>1700</v>
      </c>
      <c r="C38" s="40" t="s">
        <v>1017</v>
      </c>
      <c r="D38" s="40" t="s">
        <v>311</v>
      </c>
      <c r="E38" s="40" t="s">
        <v>30</v>
      </c>
      <c r="F38" s="40" t="s">
        <v>904</v>
      </c>
      <c r="G38" s="40" t="s">
        <v>822</v>
      </c>
      <c r="H38" s="40" t="s">
        <v>725</v>
      </c>
      <c r="I38" s="40" t="s">
        <v>561</v>
      </c>
      <c r="J38" s="40" t="s">
        <v>487</v>
      </c>
      <c r="K38" s="40" t="s">
        <v>632</v>
      </c>
      <c r="L38" s="40" t="s">
        <v>409</v>
      </c>
      <c r="M38" s="40" t="s">
        <v>1017</v>
      </c>
      <c r="N38" s="108" t="s">
        <v>1314</v>
      </c>
      <c r="O38" s="102" t="s">
        <v>1229</v>
      </c>
    </row>
    <row r="39" spans="1:15" s="41" customFormat="1" ht="13.8">
      <c r="A39" s="40">
        <v>39</v>
      </c>
      <c r="B39" s="40" t="s">
        <v>1700</v>
      </c>
      <c r="C39" s="40" t="s">
        <v>1079</v>
      </c>
      <c r="D39" s="40" t="s">
        <v>312</v>
      </c>
      <c r="E39" s="40" t="s">
        <v>31</v>
      </c>
      <c r="F39" s="40" t="s">
        <v>905</v>
      </c>
      <c r="G39" s="40" t="s">
        <v>823</v>
      </c>
      <c r="H39" s="40" t="s">
        <v>726</v>
      </c>
      <c r="I39" s="40" t="s">
        <v>562</v>
      </c>
      <c r="J39" s="40" t="s">
        <v>488</v>
      </c>
      <c r="K39" s="40" t="s">
        <v>633</v>
      </c>
      <c r="L39" s="40" t="s">
        <v>1079</v>
      </c>
      <c r="M39" s="40" t="s">
        <v>1079</v>
      </c>
      <c r="N39" s="108" t="s">
        <v>1315</v>
      </c>
      <c r="O39" s="102" t="s">
        <v>1230</v>
      </c>
    </row>
    <row r="40" spans="1:15" s="41" customFormat="1" ht="13.8">
      <c r="A40" s="40">
        <v>40</v>
      </c>
      <c r="B40" s="40" t="s">
        <v>1700</v>
      </c>
      <c r="C40" s="40" t="s">
        <v>1080</v>
      </c>
      <c r="D40" s="40" t="s">
        <v>313</v>
      </c>
      <c r="E40" s="40" t="s">
        <v>32</v>
      </c>
      <c r="F40" s="40" t="s">
        <v>906</v>
      </c>
      <c r="G40" s="40" t="s">
        <v>824</v>
      </c>
      <c r="H40" s="40" t="s">
        <v>727</v>
      </c>
      <c r="I40" s="40" t="s">
        <v>563</v>
      </c>
      <c r="J40" s="40" t="s">
        <v>489</v>
      </c>
      <c r="K40" s="40" t="s">
        <v>634</v>
      </c>
      <c r="L40" s="40" t="s">
        <v>410</v>
      </c>
      <c r="M40" s="40" t="s">
        <v>679</v>
      </c>
      <c r="N40" s="108" t="s">
        <v>1316</v>
      </c>
      <c r="O40" s="102" t="s">
        <v>1231</v>
      </c>
    </row>
    <row r="41" spans="1:15" s="41" customFormat="1" ht="13.8">
      <c r="A41" s="40">
        <v>41</v>
      </c>
      <c r="B41" s="40" t="s">
        <v>1700</v>
      </c>
      <c r="C41" s="40" t="s">
        <v>1002</v>
      </c>
      <c r="D41" s="40" t="s">
        <v>314</v>
      </c>
      <c r="E41" s="40" t="s">
        <v>33</v>
      </c>
      <c r="F41" s="40" t="s">
        <v>907</v>
      </c>
      <c r="G41" s="40" t="s">
        <v>825</v>
      </c>
      <c r="H41" s="40" t="s">
        <v>728</v>
      </c>
      <c r="I41" s="40" t="s">
        <v>564</v>
      </c>
      <c r="J41" s="40" t="s">
        <v>490</v>
      </c>
      <c r="K41" s="40" t="s">
        <v>635</v>
      </c>
      <c r="L41" s="40" t="s">
        <v>411</v>
      </c>
      <c r="M41" s="40" t="s">
        <v>1002</v>
      </c>
      <c r="N41" s="108" t="s">
        <v>1317</v>
      </c>
      <c r="O41" s="102" t="s">
        <v>1232</v>
      </c>
    </row>
    <row r="42" spans="1:15" s="41" customFormat="1" ht="13.8">
      <c r="A42" s="40">
        <v>42</v>
      </c>
      <c r="B42" s="40" t="s">
        <v>1700</v>
      </c>
      <c r="C42" s="40" t="s">
        <v>1062</v>
      </c>
      <c r="D42" s="40" t="s">
        <v>292</v>
      </c>
      <c r="E42" s="40" t="s">
        <v>34</v>
      </c>
      <c r="F42" s="40" t="s">
        <v>908</v>
      </c>
      <c r="G42" s="40" t="s">
        <v>826</v>
      </c>
      <c r="H42" s="40" t="s">
        <v>701</v>
      </c>
      <c r="I42" s="40" t="s">
        <v>537</v>
      </c>
      <c r="J42" s="40" t="s">
        <v>461</v>
      </c>
      <c r="K42" s="40" t="s">
        <v>607</v>
      </c>
      <c r="L42" s="40" t="s">
        <v>412</v>
      </c>
      <c r="M42" s="40" t="s">
        <v>1062</v>
      </c>
      <c r="N42" s="108" t="s">
        <v>1318</v>
      </c>
      <c r="O42" s="102" t="s">
        <v>1233</v>
      </c>
    </row>
    <row r="43" spans="1:15" s="41" customFormat="1" ht="13.8">
      <c r="A43" s="40">
        <v>43</v>
      </c>
      <c r="B43" s="40" t="s">
        <v>1700</v>
      </c>
      <c r="C43" s="40" t="s">
        <v>1081</v>
      </c>
      <c r="D43" s="40" t="s">
        <v>674</v>
      </c>
      <c r="E43" s="40" t="s">
        <v>534</v>
      </c>
      <c r="F43" s="40" t="s">
        <v>909</v>
      </c>
      <c r="G43" s="40" t="s">
        <v>827</v>
      </c>
      <c r="H43" s="40" t="s">
        <v>729</v>
      </c>
      <c r="I43" s="40" t="s">
        <v>565</v>
      </c>
      <c r="J43" s="40" t="s">
        <v>491</v>
      </c>
      <c r="K43" s="40" t="s">
        <v>636</v>
      </c>
      <c r="L43" s="40" t="s">
        <v>413</v>
      </c>
      <c r="M43" s="40" t="s">
        <v>1081</v>
      </c>
      <c r="N43" s="108" t="s">
        <v>1319</v>
      </c>
      <c r="O43" s="102" t="s">
        <v>1234</v>
      </c>
    </row>
    <row r="44" spans="1:15" s="41" customFormat="1" ht="13.8">
      <c r="A44" s="40">
        <v>44</v>
      </c>
      <c r="B44" s="40" t="s">
        <v>1700</v>
      </c>
      <c r="C44" s="40" t="s">
        <v>1082</v>
      </c>
      <c r="D44" s="40" t="s">
        <v>566</v>
      </c>
      <c r="E44" s="40" t="s">
        <v>1082</v>
      </c>
      <c r="F44" s="40" t="s">
        <v>828</v>
      </c>
      <c r="G44" s="40" t="s">
        <v>828</v>
      </c>
      <c r="H44" s="40" t="s">
        <v>730</v>
      </c>
      <c r="I44" s="40" t="s">
        <v>566</v>
      </c>
      <c r="J44" s="40" t="s">
        <v>492</v>
      </c>
      <c r="K44" s="40" t="s">
        <v>637</v>
      </c>
      <c r="L44" s="40" t="s">
        <v>414</v>
      </c>
      <c r="M44" s="40" t="s">
        <v>1082</v>
      </c>
      <c r="N44" s="108" t="s">
        <v>1320</v>
      </c>
      <c r="O44" s="102" t="s">
        <v>1235</v>
      </c>
    </row>
    <row r="45" spans="1:15" s="41" customFormat="1" ht="13.8">
      <c r="A45" s="40">
        <v>45</v>
      </c>
      <c r="B45" s="40" t="s">
        <v>1700</v>
      </c>
      <c r="C45" s="40" t="s">
        <v>968</v>
      </c>
      <c r="D45" s="40" t="s">
        <v>315</v>
      </c>
      <c r="E45" s="40" t="s">
        <v>35</v>
      </c>
      <c r="F45" s="40" t="s">
        <v>910</v>
      </c>
      <c r="G45" s="40" t="s">
        <v>829</v>
      </c>
      <c r="H45" s="40" t="s">
        <v>731</v>
      </c>
      <c r="I45" s="40" t="s">
        <v>567</v>
      </c>
      <c r="J45" s="40" t="s">
        <v>495</v>
      </c>
      <c r="K45" s="40" t="s">
        <v>620</v>
      </c>
      <c r="L45" s="40" t="s">
        <v>415</v>
      </c>
      <c r="M45" s="40" t="s">
        <v>968</v>
      </c>
      <c r="N45" s="108" t="s">
        <v>1321</v>
      </c>
      <c r="O45" s="102" t="s">
        <v>1236</v>
      </c>
    </row>
    <row r="46" spans="1:15" s="41" customFormat="1" ht="13.8">
      <c r="A46" s="40">
        <v>46</v>
      </c>
      <c r="B46" s="40" t="s">
        <v>1700</v>
      </c>
      <c r="C46" s="40" t="s">
        <v>962</v>
      </c>
      <c r="D46" s="40" t="s">
        <v>316</v>
      </c>
      <c r="E46" s="40" t="s">
        <v>36</v>
      </c>
      <c r="F46" s="40" t="s">
        <v>911</v>
      </c>
      <c r="G46" s="40" t="s">
        <v>830</v>
      </c>
      <c r="H46" s="40" t="s">
        <v>732</v>
      </c>
      <c r="I46" s="40" t="s">
        <v>568</v>
      </c>
      <c r="J46" s="40" t="s">
        <v>496</v>
      </c>
      <c r="K46" s="40" t="s">
        <v>638</v>
      </c>
      <c r="L46" s="40" t="s">
        <v>416</v>
      </c>
      <c r="M46" s="40" t="s">
        <v>962</v>
      </c>
      <c r="N46" s="108" t="s">
        <v>1322</v>
      </c>
      <c r="O46" s="102" t="s">
        <v>1237</v>
      </c>
    </row>
    <row r="47" spans="1:15" s="41" customFormat="1" ht="13.8">
      <c r="A47" s="40">
        <v>47</v>
      </c>
      <c r="B47" s="40" t="s">
        <v>1700</v>
      </c>
      <c r="C47" s="40" t="s">
        <v>1083</v>
      </c>
      <c r="D47" s="40" t="s">
        <v>317</v>
      </c>
      <c r="E47" s="40" t="s">
        <v>37</v>
      </c>
      <c r="F47" s="40" t="s">
        <v>831</v>
      </c>
      <c r="G47" s="40" t="s">
        <v>831</v>
      </c>
      <c r="H47" s="40" t="s">
        <v>733</v>
      </c>
      <c r="I47" s="40" t="s">
        <v>569</v>
      </c>
      <c r="J47" s="40" t="s">
        <v>497</v>
      </c>
      <c r="K47" s="40" t="s">
        <v>639</v>
      </c>
      <c r="L47" s="40" t="s">
        <v>417</v>
      </c>
      <c r="M47" s="40" t="s">
        <v>1083</v>
      </c>
      <c r="N47" s="108" t="s">
        <v>1323</v>
      </c>
      <c r="O47" s="102" t="s">
        <v>1238</v>
      </c>
    </row>
    <row r="48" spans="1:15" s="41" customFormat="1" ht="13.8">
      <c r="A48" s="40">
        <v>48</v>
      </c>
      <c r="B48" s="40" t="s">
        <v>1700</v>
      </c>
      <c r="C48" s="40" t="s">
        <v>1084</v>
      </c>
      <c r="D48" s="40" t="s">
        <v>1626</v>
      </c>
      <c r="E48" s="40" t="s">
        <v>38</v>
      </c>
      <c r="F48" s="40" t="s">
        <v>1621</v>
      </c>
      <c r="G48" s="40" t="s">
        <v>832</v>
      </c>
      <c r="H48" s="40" t="s">
        <v>734</v>
      </c>
      <c r="I48" s="40" t="s">
        <v>570</v>
      </c>
      <c r="J48" s="40" t="s">
        <v>498</v>
      </c>
      <c r="K48" s="40" t="s">
        <v>1622</v>
      </c>
      <c r="L48" s="40" t="s">
        <v>1623</v>
      </c>
      <c r="M48" s="40" t="s">
        <v>1084</v>
      </c>
      <c r="N48" s="108" t="s">
        <v>1624</v>
      </c>
      <c r="O48" s="102" t="s">
        <v>1625</v>
      </c>
    </row>
    <row r="49" spans="1:16" s="41" customFormat="1" ht="13.8">
      <c r="A49" s="40">
        <v>49</v>
      </c>
      <c r="B49" s="40" t="s">
        <v>1700</v>
      </c>
      <c r="C49" s="40" t="s">
        <v>1085</v>
      </c>
      <c r="D49" s="40" t="s">
        <v>318</v>
      </c>
      <c r="E49" s="40" t="s">
        <v>39</v>
      </c>
      <c r="F49" s="40" t="s">
        <v>912</v>
      </c>
      <c r="G49" s="40" t="s">
        <v>833</v>
      </c>
      <c r="H49" s="40" t="s">
        <v>735</v>
      </c>
      <c r="I49" s="40" t="s">
        <v>571</v>
      </c>
      <c r="J49" s="40" t="s">
        <v>499</v>
      </c>
      <c r="K49" s="40" t="s">
        <v>640</v>
      </c>
      <c r="L49" s="40" t="s">
        <v>418</v>
      </c>
      <c r="M49" s="40" t="s">
        <v>1085</v>
      </c>
      <c r="N49" s="108" t="s">
        <v>1324</v>
      </c>
      <c r="O49" s="102" t="s">
        <v>1239</v>
      </c>
    </row>
    <row r="50" spans="1:16" s="41" customFormat="1" ht="13.8">
      <c r="A50" s="40">
        <v>50</v>
      </c>
      <c r="B50" s="40" t="s">
        <v>1700</v>
      </c>
      <c r="C50" s="40" t="s">
        <v>1005</v>
      </c>
      <c r="D50" s="40" t="s">
        <v>319</v>
      </c>
      <c r="E50" s="40" t="s">
        <v>40</v>
      </c>
      <c r="F50" s="40" t="s">
        <v>913</v>
      </c>
      <c r="G50" s="40" t="s">
        <v>834</v>
      </c>
      <c r="H50" s="40" t="s">
        <v>736</v>
      </c>
      <c r="I50" s="40" t="s">
        <v>572</v>
      </c>
      <c r="J50" s="76" t="s">
        <v>500</v>
      </c>
      <c r="K50" s="40" t="s">
        <v>641</v>
      </c>
      <c r="L50" s="40" t="s">
        <v>419</v>
      </c>
      <c r="M50" s="40" t="s">
        <v>1005</v>
      </c>
      <c r="N50" s="108" t="s">
        <v>1325</v>
      </c>
      <c r="O50" s="102" t="s">
        <v>1240</v>
      </c>
    </row>
    <row r="51" spans="1:16" s="41" customFormat="1" ht="13.8">
      <c r="A51" s="40">
        <v>51</v>
      </c>
      <c r="B51" s="40" t="s">
        <v>1700</v>
      </c>
      <c r="C51" s="40" t="s">
        <v>1006</v>
      </c>
      <c r="D51" s="40" t="s">
        <v>320</v>
      </c>
      <c r="E51" s="40" t="s">
        <v>41</v>
      </c>
      <c r="F51" s="40" t="s">
        <v>914</v>
      </c>
      <c r="G51" s="40" t="s">
        <v>835</v>
      </c>
      <c r="H51" s="40" t="s">
        <v>737</v>
      </c>
      <c r="I51" s="40" t="s">
        <v>420</v>
      </c>
      <c r="J51" s="76" t="s">
        <v>863</v>
      </c>
      <c r="K51" s="40" t="s">
        <v>642</v>
      </c>
      <c r="L51" s="40" t="s">
        <v>420</v>
      </c>
      <c r="M51" s="40" t="s">
        <v>1006</v>
      </c>
      <c r="N51" s="108" t="s">
        <v>1326</v>
      </c>
      <c r="O51" s="102" t="s">
        <v>1241</v>
      </c>
    </row>
    <row r="52" spans="1:16" s="41" customFormat="1" ht="13.8">
      <c r="A52" s="40">
        <v>52</v>
      </c>
      <c r="B52" s="40" t="s">
        <v>1700</v>
      </c>
      <c r="C52" s="40" t="s">
        <v>1021</v>
      </c>
      <c r="D52" s="40" t="s">
        <v>321</v>
      </c>
      <c r="E52" s="40" t="s">
        <v>42</v>
      </c>
      <c r="F52" s="40" t="s">
        <v>915</v>
      </c>
      <c r="G52" s="40" t="s">
        <v>836</v>
      </c>
      <c r="H52" s="40" t="s">
        <v>738</v>
      </c>
      <c r="I52" s="40" t="s">
        <v>573</v>
      </c>
      <c r="J52" s="76" t="s">
        <v>501</v>
      </c>
      <c r="K52" s="40" t="s">
        <v>643</v>
      </c>
      <c r="L52" s="40" t="s">
        <v>421</v>
      </c>
      <c r="M52" s="40" t="s">
        <v>1021</v>
      </c>
      <c r="N52" s="108" t="s">
        <v>1327</v>
      </c>
      <c r="O52" s="102" t="s">
        <v>1242</v>
      </c>
    </row>
    <row r="53" spans="1:16" s="41" customFormat="1" ht="13.8">
      <c r="A53" s="40">
        <v>53</v>
      </c>
      <c r="B53" s="40" t="s">
        <v>1700</v>
      </c>
      <c r="C53" s="40" t="s">
        <v>1022</v>
      </c>
      <c r="D53" s="40" t="s">
        <v>322</v>
      </c>
      <c r="E53" s="40" t="s">
        <v>43</v>
      </c>
      <c r="F53" s="40" t="s">
        <v>916</v>
      </c>
      <c r="G53" s="40" t="s">
        <v>837</v>
      </c>
      <c r="H53" s="40" t="s">
        <v>739</v>
      </c>
      <c r="I53" s="40" t="s">
        <v>574</v>
      </c>
      <c r="J53" s="76" t="s">
        <v>864</v>
      </c>
      <c r="K53" s="40" t="s">
        <v>644</v>
      </c>
      <c r="L53" s="40" t="s">
        <v>422</v>
      </c>
      <c r="M53" s="40" t="s">
        <v>1022</v>
      </c>
      <c r="N53" s="108" t="s">
        <v>1328</v>
      </c>
      <c r="O53" s="102" t="s">
        <v>1243</v>
      </c>
    </row>
    <row r="54" spans="1:16" s="41" customFormat="1" ht="13.8">
      <c r="A54" s="40">
        <v>54</v>
      </c>
      <c r="B54" s="40" t="s">
        <v>1700</v>
      </c>
      <c r="C54" s="40" t="s">
        <v>1086</v>
      </c>
      <c r="D54" s="40" t="s">
        <v>323</v>
      </c>
      <c r="E54" s="40" t="s">
        <v>44</v>
      </c>
      <c r="F54" s="40" t="s">
        <v>917</v>
      </c>
      <c r="G54" s="40" t="s">
        <v>838</v>
      </c>
      <c r="H54" s="40" t="s">
        <v>740</v>
      </c>
      <c r="I54" s="40" t="s">
        <v>575</v>
      </c>
      <c r="J54" s="40" t="s">
        <v>502</v>
      </c>
      <c r="K54" s="40" t="s">
        <v>645</v>
      </c>
      <c r="L54" s="40" t="s">
        <v>423</v>
      </c>
      <c r="M54" s="40" t="s">
        <v>1086</v>
      </c>
      <c r="N54" s="108" t="s">
        <v>1329</v>
      </c>
      <c r="O54" s="102" t="s">
        <v>1244</v>
      </c>
    </row>
    <row r="55" spans="1:16" s="41" customFormat="1" ht="13.8">
      <c r="A55" s="40">
        <v>55</v>
      </c>
      <c r="B55" s="40" t="s">
        <v>1700</v>
      </c>
      <c r="C55" s="40" t="s">
        <v>1087</v>
      </c>
      <c r="D55" s="40" t="s">
        <v>324</v>
      </c>
      <c r="E55" s="40" t="s">
        <v>45</v>
      </c>
      <c r="F55" s="40" t="s">
        <v>918</v>
      </c>
      <c r="G55" s="40" t="s">
        <v>839</v>
      </c>
      <c r="H55" s="40" t="s">
        <v>741</v>
      </c>
      <c r="I55" s="40" t="s">
        <v>576</v>
      </c>
      <c r="J55" s="40" t="s">
        <v>503</v>
      </c>
      <c r="K55" s="40" t="s">
        <v>646</v>
      </c>
      <c r="L55" s="40" t="s">
        <v>424</v>
      </c>
      <c r="M55" s="40" t="s">
        <v>1087</v>
      </c>
      <c r="N55" s="108" t="s">
        <v>1330</v>
      </c>
      <c r="O55" s="102" t="s">
        <v>1245</v>
      </c>
    </row>
    <row r="56" spans="1:16" s="41" customFormat="1" ht="13.8">
      <c r="A56" s="40">
        <v>56</v>
      </c>
      <c r="B56" s="40" t="s">
        <v>1700</v>
      </c>
      <c r="C56" s="40" t="s">
        <v>1088</v>
      </c>
      <c r="D56" s="40" t="s">
        <v>325</v>
      </c>
      <c r="E56" s="40" t="s">
        <v>1088</v>
      </c>
      <c r="F56" s="40" t="s">
        <v>919</v>
      </c>
      <c r="G56" s="40" t="s">
        <v>840</v>
      </c>
      <c r="H56" s="40" t="s">
        <v>742</v>
      </c>
      <c r="I56" s="40" t="s">
        <v>577</v>
      </c>
      <c r="J56" s="40" t="s">
        <v>504</v>
      </c>
      <c r="K56" s="40" t="s">
        <v>647</v>
      </c>
      <c r="L56" s="40" t="s">
        <v>425</v>
      </c>
      <c r="M56" s="40" t="s">
        <v>1088</v>
      </c>
      <c r="N56" s="108" t="s">
        <v>1331</v>
      </c>
      <c r="O56" s="102" t="s">
        <v>1246</v>
      </c>
    </row>
    <row r="57" spans="1:16" s="41" customFormat="1" ht="13.8">
      <c r="A57" s="40">
        <v>57</v>
      </c>
      <c r="B57" s="40" t="s">
        <v>1700</v>
      </c>
      <c r="C57" s="40" t="s">
        <v>1089</v>
      </c>
      <c r="D57" s="40" t="s">
        <v>326</v>
      </c>
      <c r="E57" s="40" t="s">
        <v>46</v>
      </c>
      <c r="F57" s="40" t="s">
        <v>920</v>
      </c>
      <c r="G57" s="40" t="s">
        <v>1089</v>
      </c>
      <c r="H57" s="40" t="s">
        <v>743</v>
      </c>
      <c r="I57" s="40" t="s">
        <v>46</v>
      </c>
      <c r="J57" s="40" t="s">
        <v>46</v>
      </c>
      <c r="K57" s="40" t="s">
        <v>46</v>
      </c>
      <c r="L57" s="40" t="s">
        <v>46</v>
      </c>
      <c r="M57" s="40" t="s">
        <v>1089</v>
      </c>
      <c r="N57" s="108" t="s">
        <v>1332</v>
      </c>
      <c r="O57" s="102" t="s">
        <v>1247</v>
      </c>
    </row>
    <row r="58" spans="1:16" s="41" customFormat="1" ht="13.8">
      <c r="A58" s="40">
        <v>58</v>
      </c>
      <c r="B58" s="40" t="s">
        <v>1700</v>
      </c>
      <c r="C58" s="115" t="s">
        <v>1437</v>
      </c>
      <c r="D58" s="195" t="s">
        <v>1889</v>
      </c>
      <c r="E58" s="162" t="s">
        <v>1558</v>
      </c>
      <c r="F58" s="40" t="s">
        <v>921</v>
      </c>
      <c r="G58" s="191" t="s">
        <v>1660</v>
      </c>
      <c r="H58" s="190" t="s">
        <v>1684</v>
      </c>
      <c r="I58" s="40" t="s">
        <v>578</v>
      </c>
      <c r="J58" s="40" t="s">
        <v>505</v>
      </c>
      <c r="K58" s="164" t="s">
        <v>1574</v>
      </c>
      <c r="L58" s="164" t="s">
        <v>1609</v>
      </c>
      <c r="M58" s="164" t="s">
        <v>1437</v>
      </c>
      <c r="N58" s="179" t="s">
        <v>1641</v>
      </c>
      <c r="O58" s="174" t="s">
        <v>1592</v>
      </c>
      <c r="P58" s="115"/>
    </row>
    <row r="59" spans="1:16" s="41" customFormat="1" ht="13.8">
      <c r="A59" s="40">
        <v>59</v>
      </c>
      <c r="B59" s="40" t="s">
        <v>1700</v>
      </c>
      <c r="C59" s="115" t="s">
        <v>1884</v>
      </c>
      <c r="D59" s="195" t="s">
        <v>1887</v>
      </c>
      <c r="E59" s="162" t="s">
        <v>1885</v>
      </c>
      <c r="F59" s="40" t="s">
        <v>922</v>
      </c>
      <c r="G59" s="191" t="s">
        <v>1661</v>
      </c>
      <c r="H59" s="190" t="s">
        <v>1685</v>
      </c>
      <c r="I59" s="40" t="s">
        <v>1892</v>
      </c>
      <c r="J59" s="40" t="s">
        <v>506</v>
      </c>
      <c r="K59" s="164" t="s">
        <v>1575</v>
      </c>
      <c r="L59" s="164" t="s">
        <v>1610</v>
      </c>
      <c r="M59" s="164" t="s">
        <v>1884</v>
      </c>
      <c r="N59" s="179" t="s">
        <v>1642</v>
      </c>
      <c r="O59" s="174" t="s">
        <v>1593</v>
      </c>
      <c r="P59" s="115"/>
    </row>
    <row r="60" spans="1:16" s="41" customFormat="1" ht="13.8">
      <c r="A60" s="40">
        <v>60</v>
      </c>
      <c r="B60" s="40" t="s">
        <v>1700</v>
      </c>
      <c r="C60" s="115" t="s">
        <v>1439</v>
      </c>
      <c r="D60" s="195" t="s">
        <v>1888</v>
      </c>
      <c r="E60" s="162" t="s">
        <v>1886</v>
      </c>
      <c r="F60" s="40" t="s">
        <v>923</v>
      </c>
      <c r="G60" s="191" t="s">
        <v>1662</v>
      </c>
      <c r="H60" s="190" t="s">
        <v>1683</v>
      </c>
      <c r="I60" s="40" t="s">
        <v>1090</v>
      </c>
      <c r="J60" s="40" t="s">
        <v>507</v>
      </c>
      <c r="K60" s="164" t="s">
        <v>1576</v>
      </c>
      <c r="L60" s="164" t="s">
        <v>1611</v>
      </c>
      <c r="M60" s="164" t="s">
        <v>1439</v>
      </c>
      <c r="N60" s="179" t="s">
        <v>1656</v>
      </c>
      <c r="O60" s="174" t="s">
        <v>1594</v>
      </c>
      <c r="P60" s="115"/>
    </row>
    <row r="61" spans="1:16" s="41" customFormat="1" ht="13.8">
      <c r="A61" s="40">
        <v>61</v>
      </c>
      <c r="B61" s="40" t="s">
        <v>1700</v>
      </c>
      <c r="C61" s="115" t="s">
        <v>1438</v>
      </c>
      <c r="D61" s="195" t="s">
        <v>1890</v>
      </c>
      <c r="E61" s="162" t="s">
        <v>1559</v>
      </c>
      <c r="F61" s="40" t="s">
        <v>924</v>
      </c>
      <c r="G61" s="191" t="s">
        <v>1663</v>
      </c>
      <c r="H61" s="190" t="s">
        <v>1686</v>
      </c>
      <c r="I61" s="40" t="s">
        <v>579</v>
      </c>
      <c r="J61" s="40" t="s">
        <v>508</v>
      </c>
      <c r="K61" s="164" t="s">
        <v>1577</v>
      </c>
      <c r="L61" s="164" t="s">
        <v>1612</v>
      </c>
      <c r="M61" s="164" t="s">
        <v>1565</v>
      </c>
      <c r="N61" s="179" t="s">
        <v>1643</v>
      </c>
      <c r="O61" s="174" t="s">
        <v>1595</v>
      </c>
      <c r="P61" s="115"/>
    </row>
    <row r="62" spans="1:16" s="41" customFormat="1" ht="13.8">
      <c r="A62" s="40">
        <v>62</v>
      </c>
      <c r="B62" s="40" t="s">
        <v>1700</v>
      </c>
      <c r="C62" s="40" t="s">
        <v>1023</v>
      </c>
      <c r="D62" s="40" t="s">
        <v>327</v>
      </c>
      <c r="E62" s="40" t="s">
        <v>349</v>
      </c>
      <c r="F62" s="40" t="s">
        <v>925</v>
      </c>
      <c r="G62" s="40" t="s">
        <v>841</v>
      </c>
      <c r="H62" s="40" t="s">
        <v>744</v>
      </c>
      <c r="I62" s="40" t="s">
        <v>580</v>
      </c>
      <c r="J62" s="40" t="s">
        <v>509</v>
      </c>
      <c r="K62" s="40" t="s">
        <v>648</v>
      </c>
      <c r="L62" s="40" t="s">
        <v>426</v>
      </c>
      <c r="M62" s="40" t="s">
        <v>1023</v>
      </c>
      <c r="N62" s="108" t="s">
        <v>1333</v>
      </c>
      <c r="O62" s="102" t="s">
        <v>1248</v>
      </c>
    </row>
    <row r="63" spans="1:16" s="41" customFormat="1" ht="13.8">
      <c r="A63" s="40">
        <v>63</v>
      </c>
      <c r="B63" s="40" t="s">
        <v>1700</v>
      </c>
      <c r="C63" s="40" t="s">
        <v>1091</v>
      </c>
      <c r="D63" s="40" t="s">
        <v>328</v>
      </c>
      <c r="E63" s="40" t="s">
        <v>350</v>
      </c>
      <c r="F63" s="40" t="s">
        <v>926</v>
      </c>
      <c r="G63" s="40" t="s">
        <v>842</v>
      </c>
      <c r="H63" s="40" t="s">
        <v>745</v>
      </c>
      <c r="I63" s="40" t="s">
        <v>1091</v>
      </c>
      <c r="J63" s="40" t="s">
        <v>510</v>
      </c>
      <c r="K63" s="40" t="s">
        <v>649</v>
      </c>
      <c r="L63" s="40" t="s">
        <v>427</v>
      </c>
      <c r="M63" s="40" t="s">
        <v>1091</v>
      </c>
      <c r="N63" s="108" t="s">
        <v>1334</v>
      </c>
      <c r="O63" s="102" t="s">
        <v>1249</v>
      </c>
    </row>
    <row r="64" spans="1:16" s="41" customFormat="1" ht="13.8">
      <c r="A64" s="40">
        <v>64</v>
      </c>
      <c r="B64" s="40" t="s">
        <v>1700</v>
      </c>
      <c r="C64" s="40" t="s">
        <v>1024</v>
      </c>
      <c r="D64" s="40" t="s">
        <v>329</v>
      </c>
      <c r="E64" s="40" t="s">
        <v>351</v>
      </c>
      <c r="F64" s="40" t="s">
        <v>927</v>
      </c>
      <c r="G64" s="40" t="s">
        <v>843</v>
      </c>
      <c r="H64" s="40" t="s">
        <v>746</v>
      </c>
      <c r="I64" s="40" t="s">
        <v>581</v>
      </c>
      <c r="J64" s="40" t="s">
        <v>511</v>
      </c>
      <c r="K64" s="40" t="s">
        <v>650</v>
      </c>
      <c r="L64" s="40" t="s">
        <v>428</v>
      </c>
      <c r="M64" s="40" t="s">
        <v>1024</v>
      </c>
      <c r="N64" s="108" t="s">
        <v>1335</v>
      </c>
      <c r="O64" s="102" t="s">
        <v>1250</v>
      </c>
    </row>
    <row r="65" spans="1:19" s="41" customFormat="1" ht="13.8">
      <c r="A65" s="40">
        <v>65</v>
      </c>
      <c r="B65" s="40" t="s">
        <v>1700</v>
      </c>
      <c r="C65" s="40" t="s">
        <v>1092</v>
      </c>
      <c r="D65" s="40" t="s">
        <v>330</v>
      </c>
      <c r="E65" s="40" t="s">
        <v>352</v>
      </c>
      <c r="F65" s="40" t="s">
        <v>844</v>
      </c>
      <c r="G65" s="40" t="s">
        <v>844</v>
      </c>
      <c r="H65" s="40" t="s">
        <v>747</v>
      </c>
      <c r="I65" s="40" t="s">
        <v>582</v>
      </c>
      <c r="J65" s="77" t="s">
        <v>865</v>
      </c>
      <c r="K65" s="40" t="s">
        <v>651</v>
      </c>
      <c r="L65" s="40" t="s">
        <v>429</v>
      </c>
      <c r="M65" s="40" t="s">
        <v>1092</v>
      </c>
      <c r="N65" s="179" t="s">
        <v>1654</v>
      </c>
      <c r="O65" s="41" t="s">
        <v>1251</v>
      </c>
    </row>
    <row r="66" spans="1:19" s="41" customFormat="1" ht="13.8">
      <c r="A66" s="40">
        <v>66</v>
      </c>
      <c r="B66" s="40" t="s">
        <v>1700</v>
      </c>
      <c r="C66" s="40" t="s">
        <v>1093</v>
      </c>
      <c r="D66" s="40" t="s">
        <v>331</v>
      </c>
      <c r="E66" s="40" t="s">
        <v>353</v>
      </c>
      <c r="F66" s="40" t="s">
        <v>845</v>
      </c>
      <c r="G66" s="40" t="s">
        <v>845</v>
      </c>
      <c r="H66" s="40" t="s">
        <v>748</v>
      </c>
      <c r="I66" s="40" t="s">
        <v>583</v>
      </c>
      <c r="J66" s="77" t="s">
        <v>866</v>
      </c>
      <c r="K66" s="40" t="s">
        <v>652</v>
      </c>
      <c r="L66" s="40" t="s">
        <v>430</v>
      </c>
      <c r="M66" s="40" t="s">
        <v>1093</v>
      </c>
      <c r="N66" s="179" t="s">
        <v>1655</v>
      </c>
      <c r="O66" s="41" t="s">
        <v>1252</v>
      </c>
    </row>
    <row r="67" spans="1:19" s="41" customFormat="1" ht="13.8">
      <c r="A67" s="40">
        <v>67</v>
      </c>
      <c r="B67" s="40" t="s">
        <v>1700</v>
      </c>
      <c r="C67" s="40" t="s">
        <v>1094</v>
      </c>
      <c r="D67" s="40" t="s">
        <v>332</v>
      </c>
      <c r="E67" s="40" t="s">
        <v>354</v>
      </c>
      <c r="F67" s="40" t="s">
        <v>928</v>
      </c>
      <c r="G67" s="40" t="s">
        <v>846</v>
      </c>
      <c r="H67" s="40" t="s">
        <v>695</v>
      </c>
      <c r="I67" s="40" t="s">
        <v>584</v>
      </c>
      <c r="J67" s="40" t="s">
        <v>455</v>
      </c>
      <c r="K67" s="40" t="s">
        <v>653</v>
      </c>
      <c r="L67" s="40" t="s">
        <v>431</v>
      </c>
      <c r="M67" s="40" t="s">
        <v>1094</v>
      </c>
      <c r="N67" s="108" t="s">
        <v>1336</v>
      </c>
      <c r="O67" s="41" t="s">
        <v>1253</v>
      </c>
    </row>
    <row r="68" spans="1:19" s="41" customFormat="1" ht="13.8">
      <c r="A68" s="40">
        <v>68</v>
      </c>
      <c r="B68" s="40" t="s">
        <v>1700</v>
      </c>
      <c r="C68" s="40" t="s">
        <v>1095</v>
      </c>
      <c r="D68" s="40" t="s">
        <v>333</v>
      </c>
      <c r="E68" s="40" t="s">
        <v>1723</v>
      </c>
      <c r="F68" s="40" t="s">
        <v>929</v>
      </c>
      <c r="G68" s="40" t="s">
        <v>847</v>
      </c>
      <c r="H68" s="40" t="s">
        <v>749</v>
      </c>
      <c r="I68" s="40" t="s">
        <v>1724</v>
      </c>
      <c r="J68" s="40" t="s">
        <v>512</v>
      </c>
      <c r="K68" s="40" t="s">
        <v>654</v>
      </c>
      <c r="L68" s="40" t="s">
        <v>432</v>
      </c>
      <c r="M68" s="40" t="s">
        <v>1095</v>
      </c>
      <c r="N68" s="108" t="s">
        <v>1411</v>
      </c>
      <c r="O68" s="102" t="s">
        <v>1412</v>
      </c>
    </row>
    <row r="69" spans="1:19" s="41" customFormat="1" ht="13.8">
      <c r="A69" s="40">
        <v>69</v>
      </c>
      <c r="B69" s="40" t="s">
        <v>1700</v>
      </c>
      <c r="C69" s="40" t="s">
        <v>1705</v>
      </c>
      <c r="D69" s="40" t="s">
        <v>1704</v>
      </c>
      <c r="E69" s="40" t="s">
        <v>1703</v>
      </c>
      <c r="F69" s="40" t="s">
        <v>1702</v>
      </c>
      <c r="G69" s="40" t="s">
        <v>1701</v>
      </c>
      <c r="H69" s="40" t="s">
        <v>1706</v>
      </c>
      <c r="I69" s="40" t="s">
        <v>1707</v>
      </c>
      <c r="J69" s="40" t="s">
        <v>1708</v>
      </c>
      <c r="K69" s="40" t="s">
        <v>1709</v>
      </c>
      <c r="L69" s="40" t="s">
        <v>1710</v>
      </c>
      <c r="M69" s="40" t="s">
        <v>1705</v>
      </c>
      <c r="N69" s="108" t="s">
        <v>1711</v>
      </c>
      <c r="O69" s="102" t="s">
        <v>1712</v>
      </c>
    </row>
    <row r="70" spans="1:19" s="41" customFormat="1" ht="13.8">
      <c r="A70" s="40">
        <v>70</v>
      </c>
      <c r="B70" s="40" t="s">
        <v>1700</v>
      </c>
      <c r="C70" s="40" t="s">
        <v>1448</v>
      </c>
      <c r="D70" s="164" t="s">
        <v>1464</v>
      </c>
      <c r="E70" s="189" t="s">
        <v>1547</v>
      </c>
      <c r="F70" s="40" t="s">
        <v>1469</v>
      </c>
      <c r="G70" s="190" t="s">
        <v>1477</v>
      </c>
      <c r="H70" s="190" t="s">
        <v>1681</v>
      </c>
      <c r="I70" s="40" t="s">
        <v>1465</v>
      </c>
      <c r="J70" s="40" t="s">
        <v>1499</v>
      </c>
      <c r="K70" s="164" t="s">
        <v>1508</v>
      </c>
      <c r="L70" s="164" t="s">
        <v>1509</v>
      </c>
      <c r="M70" s="164" t="s">
        <v>1448</v>
      </c>
      <c r="N70" s="179" t="s">
        <v>1525</v>
      </c>
      <c r="O70" s="177" t="s">
        <v>1533</v>
      </c>
      <c r="Q70" s="116"/>
      <c r="R70" s="116"/>
      <c r="S70" s="116"/>
    </row>
    <row r="71" spans="1:19" s="41" customFormat="1" ht="13.8">
      <c r="A71" s="40">
        <v>71</v>
      </c>
      <c r="B71" s="40" t="s">
        <v>1700</v>
      </c>
      <c r="C71" s="40" t="s">
        <v>1449</v>
      </c>
      <c r="D71" s="164" t="s">
        <v>1690</v>
      </c>
      <c r="E71" s="189" t="s">
        <v>1466</v>
      </c>
      <c r="F71" s="40" t="s">
        <v>1468</v>
      </c>
      <c r="G71" s="190" t="s">
        <v>1478</v>
      </c>
      <c r="H71" s="190" t="s">
        <v>1485</v>
      </c>
      <c r="I71" s="40" t="s">
        <v>1492</v>
      </c>
      <c r="J71" s="40" t="s">
        <v>1500</v>
      </c>
      <c r="K71" s="164" t="s">
        <v>1510</v>
      </c>
      <c r="L71" s="164" t="s">
        <v>1518</v>
      </c>
      <c r="M71" s="164" t="s">
        <v>1449</v>
      </c>
      <c r="N71" s="179" t="s">
        <v>1526</v>
      </c>
      <c r="O71" s="177" t="s">
        <v>1534</v>
      </c>
    </row>
    <row r="72" spans="1:19" s="41" customFormat="1" ht="13.8">
      <c r="A72" s="40">
        <v>72</v>
      </c>
      <c r="B72" s="40" t="s">
        <v>1700</v>
      </c>
      <c r="C72" s="40" t="s">
        <v>1450</v>
      </c>
      <c r="D72" s="164" t="s">
        <v>1463</v>
      </c>
      <c r="E72" s="189" t="s">
        <v>1548</v>
      </c>
      <c r="F72" s="40" t="s">
        <v>1470</v>
      </c>
      <c r="G72" s="190" t="s">
        <v>1479</v>
      </c>
      <c r="H72" s="190" t="s">
        <v>1486</v>
      </c>
      <c r="I72" s="40" t="s">
        <v>1493</v>
      </c>
      <c r="J72" s="40" t="s">
        <v>1501</v>
      </c>
      <c r="K72" s="164" t="s">
        <v>1511</v>
      </c>
      <c r="L72" s="164" t="s">
        <v>1519</v>
      </c>
      <c r="M72" s="164" t="s">
        <v>1450</v>
      </c>
      <c r="N72" s="179" t="s">
        <v>1527</v>
      </c>
      <c r="O72" s="177" t="s">
        <v>1535</v>
      </c>
    </row>
    <row r="73" spans="1:19" s="41" customFormat="1" ht="13.8">
      <c r="A73" s="40">
        <v>73</v>
      </c>
      <c r="B73" s="40" t="s">
        <v>1700</v>
      </c>
      <c r="C73" s="40" t="s">
        <v>1451</v>
      </c>
      <c r="D73" s="164" t="s">
        <v>1462</v>
      </c>
      <c r="E73" s="189" t="s">
        <v>1549</v>
      </c>
      <c r="F73" s="40" t="s">
        <v>1471</v>
      </c>
      <c r="G73" s="190" t="s">
        <v>1480</v>
      </c>
      <c r="H73" s="190" t="s">
        <v>1487</v>
      </c>
      <c r="I73" s="40" t="s">
        <v>1494</v>
      </c>
      <c r="J73" s="40" t="s">
        <v>1502</v>
      </c>
      <c r="K73" s="164" t="s">
        <v>1512</v>
      </c>
      <c r="L73" s="164" t="s">
        <v>1602</v>
      </c>
      <c r="M73" s="164" t="s">
        <v>1451</v>
      </c>
      <c r="N73" s="179" t="s">
        <v>1528</v>
      </c>
      <c r="O73" s="177" t="s">
        <v>1536</v>
      </c>
    </row>
    <row r="74" spans="1:19" s="41" customFormat="1" ht="13.8">
      <c r="A74" s="40">
        <v>74</v>
      </c>
      <c r="B74" s="40" t="s">
        <v>1700</v>
      </c>
      <c r="C74" s="40" t="s">
        <v>1452</v>
      </c>
      <c r="D74" s="164" t="s">
        <v>1461</v>
      </c>
      <c r="E74" s="189" t="s">
        <v>1467</v>
      </c>
      <c r="F74" s="40" t="s">
        <v>1472</v>
      </c>
      <c r="G74" s="190" t="s">
        <v>1481</v>
      </c>
      <c r="H74" s="190" t="s">
        <v>1488</v>
      </c>
      <c r="I74" s="40" t="s">
        <v>1495</v>
      </c>
      <c r="J74" s="40" t="s">
        <v>1503</v>
      </c>
      <c r="K74" s="164" t="s">
        <v>1513</v>
      </c>
      <c r="L74" s="164" t="s">
        <v>1603</v>
      </c>
      <c r="M74" s="164" t="s">
        <v>1452</v>
      </c>
      <c r="N74" s="179" t="s">
        <v>1633</v>
      </c>
      <c r="O74" s="177" t="s">
        <v>1537</v>
      </c>
    </row>
    <row r="75" spans="1:19" s="41" customFormat="1" ht="13.8">
      <c r="A75" s="40">
        <v>75</v>
      </c>
      <c r="B75" s="40" t="s">
        <v>1700</v>
      </c>
      <c r="C75" s="40" t="s">
        <v>1453</v>
      </c>
      <c r="D75" s="164" t="s">
        <v>1460</v>
      </c>
      <c r="E75" s="189" t="s">
        <v>1550</v>
      </c>
      <c r="F75" s="40" t="s">
        <v>1473</v>
      </c>
      <c r="G75" s="190" t="s">
        <v>1482</v>
      </c>
      <c r="H75" s="190" t="s">
        <v>1682</v>
      </c>
      <c r="I75" s="40" t="s">
        <v>1496</v>
      </c>
      <c r="J75" s="40" t="s">
        <v>1504</v>
      </c>
      <c r="K75" s="164" t="s">
        <v>1514</v>
      </c>
      <c r="L75" s="164" t="s">
        <v>1520</v>
      </c>
      <c r="M75" s="164" t="s">
        <v>1523</v>
      </c>
      <c r="N75" s="179" t="s">
        <v>1529</v>
      </c>
      <c r="O75" s="177" t="s">
        <v>1538</v>
      </c>
    </row>
    <row r="76" spans="1:19" s="41" customFormat="1" ht="13.8">
      <c r="A76" s="40">
        <v>76</v>
      </c>
      <c r="B76" s="40" t="s">
        <v>1700</v>
      </c>
      <c r="C76" s="40" t="s">
        <v>1454</v>
      </c>
      <c r="D76" s="164" t="s">
        <v>1459</v>
      </c>
      <c r="E76" s="189" t="s">
        <v>1551</v>
      </c>
      <c r="F76" s="40" t="s">
        <v>1474</v>
      </c>
      <c r="G76" s="190" t="s">
        <v>1474</v>
      </c>
      <c r="H76" s="190" t="s">
        <v>1489</v>
      </c>
      <c r="I76" s="40" t="s">
        <v>1497</v>
      </c>
      <c r="J76" s="40" t="s">
        <v>1505</v>
      </c>
      <c r="K76" s="164" t="s">
        <v>1515</v>
      </c>
      <c r="L76" s="164" t="s">
        <v>1521</v>
      </c>
      <c r="M76" s="164" t="s">
        <v>1454</v>
      </c>
      <c r="N76" s="179" t="s">
        <v>1530</v>
      </c>
      <c r="O76" s="177" t="s">
        <v>1539</v>
      </c>
    </row>
    <row r="77" spans="1:19" s="116" customFormat="1" ht="13.8">
      <c r="A77" s="115">
        <v>77</v>
      </c>
      <c r="B77" s="40" t="s">
        <v>1700</v>
      </c>
      <c r="C77" s="115" t="s">
        <v>1455</v>
      </c>
      <c r="D77" s="164" t="s">
        <v>1458</v>
      </c>
      <c r="E77" s="189" t="s">
        <v>1458</v>
      </c>
      <c r="F77" s="115" t="s">
        <v>1475</v>
      </c>
      <c r="G77" s="190" t="s">
        <v>1483</v>
      </c>
      <c r="H77" s="190" t="s">
        <v>1490</v>
      </c>
      <c r="I77" s="115" t="s">
        <v>1458</v>
      </c>
      <c r="J77" s="115" t="s">
        <v>1506</v>
      </c>
      <c r="K77" s="164" t="s">
        <v>1516</v>
      </c>
      <c r="L77" s="164" t="s">
        <v>1516</v>
      </c>
      <c r="M77" s="164" t="s">
        <v>1524</v>
      </c>
      <c r="N77" s="179" t="s">
        <v>1531</v>
      </c>
      <c r="O77" s="177" t="s">
        <v>1540</v>
      </c>
    </row>
    <row r="78" spans="1:19" s="116" customFormat="1" ht="13.8">
      <c r="A78" s="115">
        <v>78</v>
      </c>
      <c r="B78" s="40" t="s">
        <v>1700</v>
      </c>
      <c r="C78" s="115" t="s">
        <v>1456</v>
      </c>
      <c r="D78" s="164" t="s">
        <v>1457</v>
      </c>
      <c r="E78" s="189" t="s">
        <v>1552</v>
      </c>
      <c r="F78" s="115" t="s">
        <v>1476</v>
      </c>
      <c r="G78" s="190" t="s">
        <v>1484</v>
      </c>
      <c r="H78" s="190" t="s">
        <v>1491</v>
      </c>
      <c r="I78" s="115" t="s">
        <v>1498</v>
      </c>
      <c r="J78" s="115" t="s">
        <v>1507</v>
      </c>
      <c r="K78" s="164" t="s">
        <v>1517</v>
      </c>
      <c r="L78" s="164" t="s">
        <v>1522</v>
      </c>
      <c r="M78" s="164" t="s">
        <v>1456</v>
      </c>
      <c r="N78" s="179" t="s">
        <v>1532</v>
      </c>
      <c r="O78" s="177" t="s">
        <v>1541</v>
      </c>
    </row>
    <row r="79" spans="1:19" s="116" customFormat="1" ht="13.8">
      <c r="A79" s="115">
        <v>79</v>
      </c>
      <c r="B79" s="40" t="s">
        <v>1700</v>
      </c>
      <c r="C79" s="115" t="s">
        <v>1358</v>
      </c>
      <c r="D79" s="164" t="s">
        <v>1358</v>
      </c>
      <c r="E79" s="189" t="s">
        <v>1395</v>
      </c>
      <c r="F79" s="115" t="s">
        <v>1406</v>
      </c>
      <c r="G79" s="190" t="s">
        <v>1405</v>
      </c>
      <c r="H79" s="190" t="s">
        <v>1415</v>
      </c>
      <c r="I79" s="115" t="s">
        <v>1358</v>
      </c>
      <c r="J79" s="115" t="s">
        <v>1409</v>
      </c>
      <c r="K79" s="164" t="s">
        <v>1408</v>
      </c>
      <c r="L79" s="164" t="s">
        <v>1407</v>
      </c>
      <c r="M79" s="164" t="s">
        <v>1358</v>
      </c>
      <c r="N79" s="179" t="s">
        <v>1413</v>
      </c>
      <c r="O79" s="177" t="s">
        <v>1600</v>
      </c>
    </row>
    <row r="80" spans="1:19" s="116" customFormat="1" ht="13.8">
      <c r="A80" s="115">
        <v>80</v>
      </c>
      <c r="B80" s="40" t="s">
        <v>1700</v>
      </c>
      <c r="C80" s="40" t="s">
        <v>1359</v>
      </c>
      <c r="D80" s="164" t="s">
        <v>1361</v>
      </c>
      <c r="E80" s="189" t="s">
        <v>1394</v>
      </c>
      <c r="F80" s="40" t="s">
        <v>1391</v>
      </c>
      <c r="G80" s="190" t="s">
        <v>1396</v>
      </c>
      <c r="H80" s="190" t="s">
        <v>1397</v>
      </c>
      <c r="I80" s="40" t="s">
        <v>1398</v>
      </c>
      <c r="J80" s="40" t="s">
        <v>1399</v>
      </c>
      <c r="K80" s="164" t="s">
        <v>1400</v>
      </c>
      <c r="L80" s="164" t="s">
        <v>1401</v>
      </c>
      <c r="M80" s="164" t="s">
        <v>1398</v>
      </c>
      <c r="N80" s="179" t="s">
        <v>1402</v>
      </c>
      <c r="O80" s="177" t="s">
        <v>1403</v>
      </c>
    </row>
    <row r="81" spans="1:15" s="116" customFormat="1" ht="13.8">
      <c r="A81" s="115">
        <v>81</v>
      </c>
      <c r="B81" s="40" t="s">
        <v>1700</v>
      </c>
      <c r="C81" s="115" t="s">
        <v>1360</v>
      </c>
      <c r="D81" s="164" t="s">
        <v>1360</v>
      </c>
      <c r="E81" s="189" t="s">
        <v>1553</v>
      </c>
      <c r="F81" s="115" t="s">
        <v>1404</v>
      </c>
      <c r="G81" s="190" t="s">
        <v>1404</v>
      </c>
      <c r="H81" s="190" t="s">
        <v>1414</v>
      </c>
      <c r="I81" s="115" t="s">
        <v>1360</v>
      </c>
      <c r="J81" s="115" t="s">
        <v>1410</v>
      </c>
      <c r="K81" s="164" t="s">
        <v>1360</v>
      </c>
      <c r="L81" s="164" t="s">
        <v>1360</v>
      </c>
      <c r="M81" s="164" t="s">
        <v>1360</v>
      </c>
      <c r="N81" s="179" t="s">
        <v>1634</v>
      </c>
      <c r="O81" s="177" t="s">
        <v>1601</v>
      </c>
    </row>
    <row r="82" spans="1:15" s="41" customFormat="1" ht="13.8">
      <c r="A82" s="40">
        <v>82</v>
      </c>
      <c r="B82" s="40" t="s">
        <v>1700</v>
      </c>
      <c r="C82" s="40" t="s">
        <v>1096</v>
      </c>
      <c r="D82" s="40" t="s">
        <v>334</v>
      </c>
      <c r="E82" s="40" t="s">
        <v>355</v>
      </c>
      <c r="F82" s="40" t="s">
        <v>930</v>
      </c>
      <c r="G82" s="40" t="s">
        <v>848</v>
      </c>
      <c r="H82" s="40" t="s">
        <v>750</v>
      </c>
      <c r="I82" s="40" t="s">
        <v>585</v>
      </c>
      <c r="J82" s="40" t="s">
        <v>513</v>
      </c>
      <c r="K82" s="40" t="s">
        <v>655</v>
      </c>
      <c r="L82" s="40" t="s">
        <v>433</v>
      </c>
      <c r="M82" s="40" t="s">
        <v>1096</v>
      </c>
      <c r="N82" s="108" t="s">
        <v>1337</v>
      </c>
      <c r="O82" s="102" t="s">
        <v>1254</v>
      </c>
    </row>
    <row r="83" spans="1:15" s="41" customFormat="1" ht="13.8">
      <c r="A83" s="40">
        <v>83</v>
      </c>
      <c r="B83" s="40" t="s">
        <v>1700</v>
      </c>
      <c r="C83" s="40" t="s">
        <v>1097</v>
      </c>
      <c r="D83" s="40" t="s">
        <v>675</v>
      </c>
      <c r="E83" s="40" t="s">
        <v>356</v>
      </c>
      <c r="F83" s="40" t="s">
        <v>931</v>
      </c>
      <c r="G83" s="40" t="s">
        <v>849</v>
      </c>
      <c r="H83" s="40" t="s">
        <v>751</v>
      </c>
      <c r="I83" s="40" t="s">
        <v>586</v>
      </c>
      <c r="J83" s="40" t="s">
        <v>514</v>
      </c>
      <c r="K83" s="40" t="s">
        <v>656</v>
      </c>
      <c r="L83" s="40" t="s">
        <v>434</v>
      </c>
      <c r="M83" s="40" t="s">
        <v>1097</v>
      </c>
      <c r="N83" s="108" t="s">
        <v>1338</v>
      </c>
      <c r="O83" s="102" t="s">
        <v>1255</v>
      </c>
    </row>
    <row r="84" spans="1:15" s="41" customFormat="1" ht="13.8">
      <c r="A84" s="40">
        <v>84</v>
      </c>
      <c r="B84" s="40" t="s">
        <v>1700</v>
      </c>
      <c r="C84" s="40" t="s">
        <v>1098</v>
      </c>
      <c r="D84" s="40" t="s">
        <v>335</v>
      </c>
      <c r="E84" s="40" t="s">
        <v>357</v>
      </c>
      <c r="F84" s="40" t="s">
        <v>932</v>
      </c>
      <c r="G84" s="40" t="s">
        <v>850</v>
      </c>
      <c r="H84" s="40" t="s">
        <v>752</v>
      </c>
      <c r="I84" s="40" t="s">
        <v>587</v>
      </c>
      <c r="J84" s="40" t="s">
        <v>515</v>
      </c>
      <c r="K84" s="40" t="s">
        <v>657</v>
      </c>
      <c r="L84" s="40" t="s">
        <v>435</v>
      </c>
      <c r="M84" s="40" t="s">
        <v>1098</v>
      </c>
      <c r="N84" s="108" t="s">
        <v>1339</v>
      </c>
      <c r="O84" s="103" t="s">
        <v>1256</v>
      </c>
    </row>
    <row r="85" spans="1:15" s="41" customFormat="1" ht="13.8">
      <c r="A85" s="40">
        <v>85</v>
      </c>
      <c r="B85" s="40" t="s">
        <v>1700</v>
      </c>
      <c r="C85" s="40" t="s">
        <v>961</v>
      </c>
      <c r="D85" s="40" t="s">
        <v>676</v>
      </c>
      <c r="E85" s="40" t="s">
        <v>358</v>
      </c>
      <c r="F85" s="40" t="s">
        <v>961</v>
      </c>
      <c r="G85" s="40" t="s">
        <v>851</v>
      </c>
      <c r="H85" s="40" t="s">
        <v>753</v>
      </c>
      <c r="I85" s="40" t="s">
        <v>961</v>
      </c>
      <c r="J85" s="40" t="s">
        <v>961</v>
      </c>
      <c r="K85" s="40" t="s">
        <v>961</v>
      </c>
      <c r="L85" s="40" t="s">
        <v>436</v>
      </c>
      <c r="M85" s="40" t="s">
        <v>961</v>
      </c>
      <c r="N85" s="108" t="s">
        <v>1340</v>
      </c>
      <c r="O85" s="103" t="s">
        <v>1257</v>
      </c>
    </row>
    <row r="86" spans="1:15" s="41" customFormat="1" ht="13.8">
      <c r="A86" s="40">
        <v>86</v>
      </c>
      <c r="B86" s="40" t="s">
        <v>1700</v>
      </c>
      <c r="C86" s="40" t="s">
        <v>1099</v>
      </c>
      <c r="D86" s="40" t="s">
        <v>336</v>
      </c>
      <c r="E86" s="40" t="s">
        <v>359</v>
      </c>
      <c r="F86" s="40" t="s">
        <v>933</v>
      </c>
      <c r="G86" s="40" t="s">
        <v>852</v>
      </c>
      <c r="H86" s="40" t="s">
        <v>754</v>
      </c>
      <c r="I86" s="40" t="s">
        <v>588</v>
      </c>
      <c r="J86" s="40" t="s">
        <v>516</v>
      </c>
      <c r="K86" s="40" t="s">
        <v>658</v>
      </c>
      <c r="L86" s="40" t="s">
        <v>437</v>
      </c>
      <c r="M86" s="40" t="s">
        <v>1099</v>
      </c>
      <c r="N86" s="108" t="s">
        <v>1341</v>
      </c>
      <c r="O86" s="102" t="s">
        <v>1258</v>
      </c>
    </row>
    <row r="87" spans="1:15" s="41" customFormat="1" ht="13.8">
      <c r="A87" s="40">
        <v>87</v>
      </c>
      <c r="B87" s="40" t="s">
        <v>1700</v>
      </c>
      <c r="C87" s="40" t="s">
        <v>1100</v>
      </c>
      <c r="D87" s="40" t="s">
        <v>338</v>
      </c>
      <c r="E87" s="40" t="s">
        <v>360</v>
      </c>
      <c r="F87" s="40" t="s">
        <v>934</v>
      </c>
      <c r="G87" s="40" t="s">
        <v>853</v>
      </c>
      <c r="H87" s="40" t="s">
        <v>755</v>
      </c>
      <c r="I87" s="40" t="s">
        <v>589</v>
      </c>
      <c r="J87" s="40" t="s">
        <v>517</v>
      </c>
      <c r="K87" s="40" t="s">
        <v>659</v>
      </c>
      <c r="L87" s="40" t="s">
        <v>438</v>
      </c>
      <c r="M87" s="40" t="s">
        <v>680</v>
      </c>
      <c r="N87" s="109" t="s">
        <v>1342</v>
      </c>
      <c r="O87" s="102" t="s">
        <v>1259</v>
      </c>
    </row>
    <row r="88" spans="1:15" s="41" customFormat="1" ht="13.8">
      <c r="A88" s="40">
        <v>88</v>
      </c>
      <c r="B88" s="40" t="s">
        <v>1700</v>
      </c>
      <c r="C88" s="40" t="s">
        <v>1101</v>
      </c>
      <c r="D88" s="40" t="s">
        <v>337</v>
      </c>
      <c r="E88" s="40" t="s">
        <v>361</v>
      </c>
      <c r="F88" s="40" t="s">
        <v>935</v>
      </c>
      <c r="G88" s="40" t="s">
        <v>854</v>
      </c>
      <c r="H88" s="40" t="s">
        <v>756</v>
      </c>
      <c r="I88" s="40" t="s">
        <v>590</v>
      </c>
      <c r="J88" s="40" t="s">
        <v>518</v>
      </c>
      <c r="K88" s="40" t="s">
        <v>660</v>
      </c>
      <c r="L88" s="40" t="s">
        <v>439</v>
      </c>
      <c r="M88" s="40" t="s">
        <v>1101</v>
      </c>
      <c r="N88" s="109" t="s">
        <v>1343</v>
      </c>
      <c r="O88" s="102" t="s">
        <v>1260</v>
      </c>
    </row>
    <row r="89" spans="1:15" s="41" customFormat="1" ht="13.8">
      <c r="A89" s="40">
        <v>89</v>
      </c>
      <c r="B89" s="40" t="s">
        <v>1700</v>
      </c>
      <c r="C89" s="40" t="s">
        <v>1102</v>
      </c>
      <c r="D89" s="40" t="s">
        <v>339</v>
      </c>
      <c r="E89" s="40" t="s">
        <v>362</v>
      </c>
      <c r="F89" s="40" t="s">
        <v>936</v>
      </c>
      <c r="G89" s="40" t="s">
        <v>855</v>
      </c>
      <c r="H89" s="40" t="s">
        <v>757</v>
      </c>
      <c r="I89" s="40" t="s">
        <v>591</v>
      </c>
      <c r="J89" s="40" t="s">
        <v>519</v>
      </c>
      <c r="K89" s="40" t="s">
        <v>661</v>
      </c>
      <c r="L89" s="40" t="s">
        <v>440</v>
      </c>
      <c r="M89" s="40" t="s">
        <v>1102</v>
      </c>
      <c r="N89" s="108" t="s">
        <v>1344</v>
      </c>
      <c r="O89" s="102" t="s">
        <v>1261</v>
      </c>
    </row>
    <row r="90" spans="1:15" s="41" customFormat="1" ht="13.8">
      <c r="A90" s="40">
        <v>90</v>
      </c>
      <c r="B90" s="40" t="s">
        <v>1700</v>
      </c>
      <c r="C90" s="40" t="s">
        <v>1103</v>
      </c>
      <c r="D90" s="40" t="s">
        <v>316</v>
      </c>
      <c r="E90" s="40" t="s">
        <v>36</v>
      </c>
      <c r="F90" s="40" t="s">
        <v>937</v>
      </c>
      <c r="G90" s="40" t="s">
        <v>830</v>
      </c>
      <c r="H90" s="40" t="s">
        <v>732</v>
      </c>
      <c r="I90" s="40" t="s">
        <v>568</v>
      </c>
      <c r="J90" s="40" t="s">
        <v>496</v>
      </c>
      <c r="K90" s="40" t="s">
        <v>638</v>
      </c>
      <c r="L90" s="40" t="s">
        <v>441</v>
      </c>
      <c r="M90" s="40" t="s">
        <v>1103</v>
      </c>
      <c r="N90" s="108" t="s">
        <v>1345</v>
      </c>
      <c r="O90" s="102" t="s">
        <v>1237</v>
      </c>
    </row>
    <row r="91" spans="1:15" s="41" customFormat="1" ht="13.8">
      <c r="A91" s="40">
        <v>91</v>
      </c>
      <c r="B91" s="40" t="s">
        <v>1700</v>
      </c>
      <c r="C91" s="40" t="s">
        <v>1160</v>
      </c>
      <c r="D91" s="40" t="s">
        <v>340</v>
      </c>
      <c r="E91" s="40" t="s">
        <v>363</v>
      </c>
      <c r="F91" s="40" t="s">
        <v>520</v>
      </c>
      <c r="G91" s="40" t="s">
        <v>520</v>
      </c>
      <c r="H91" s="40" t="s">
        <v>758</v>
      </c>
      <c r="I91" s="40" t="s">
        <v>363</v>
      </c>
      <c r="J91" s="40" t="s">
        <v>520</v>
      </c>
      <c r="K91" s="40" t="s">
        <v>662</v>
      </c>
      <c r="L91" s="40" t="s">
        <v>442</v>
      </c>
      <c r="M91" s="40" t="s">
        <v>1160</v>
      </c>
      <c r="N91" s="108" t="s">
        <v>1346</v>
      </c>
      <c r="O91" s="102" t="s">
        <v>1262</v>
      </c>
    </row>
    <row r="92" spans="1:15" s="41" customFormat="1" ht="13.8">
      <c r="A92" s="40">
        <v>92</v>
      </c>
      <c r="B92" s="40" t="s">
        <v>1700</v>
      </c>
      <c r="C92" s="40" t="s">
        <v>1163</v>
      </c>
      <c r="D92" s="40" t="s">
        <v>341</v>
      </c>
      <c r="E92" s="40" t="s">
        <v>364</v>
      </c>
      <c r="F92" s="40" t="s">
        <v>938</v>
      </c>
      <c r="G92" s="40" t="s">
        <v>856</v>
      </c>
      <c r="H92" s="40" t="s">
        <v>759</v>
      </c>
      <c r="I92" s="40" t="s">
        <v>592</v>
      </c>
      <c r="J92" s="40" t="s">
        <v>521</v>
      </c>
      <c r="K92" s="40" t="s">
        <v>663</v>
      </c>
      <c r="L92" s="40" t="s">
        <v>443</v>
      </c>
      <c r="M92" s="40" t="s">
        <v>1163</v>
      </c>
      <c r="N92" s="108" t="s">
        <v>1347</v>
      </c>
      <c r="O92" s="102" t="s">
        <v>1263</v>
      </c>
    </row>
    <row r="93" spans="1:15" s="41" customFormat="1" ht="13.8">
      <c r="A93" s="40">
        <v>93</v>
      </c>
      <c r="B93" s="40" t="s">
        <v>1700</v>
      </c>
      <c r="C93" s="40" t="s">
        <v>1164</v>
      </c>
      <c r="D93" s="40" t="s">
        <v>677</v>
      </c>
      <c r="E93" s="40" t="s">
        <v>365</v>
      </c>
      <c r="F93" s="40" t="s">
        <v>939</v>
      </c>
      <c r="G93" s="40" t="s">
        <v>857</v>
      </c>
      <c r="H93" s="40" t="s">
        <v>760</v>
      </c>
      <c r="I93" s="40" t="s">
        <v>593</v>
      </c>
      <c r="J93" s="40" t="s">
        <v>522</v>
      </c>
      <c r="K93" s="40" t="s">
        <v>664</v>
      </c>
      <c r="L93" s="40" t="s">
        <v>444</v>
      </c>
      <c r="M93" s="40" t="s">
        <v>1164</v>
      </c>
      <c r="N93" s="108" t="s">
        <v>1348</v>
      </c>
      <c r="O93" s="102" t="s">
        <v>1264</v>
      </c>
    </row>
    <row r="94" spans="1:15" s="41" customFormat="1" ht="13.8">
      <c r="A94" s="40">
        <v>94</v>
      </c>
      <c r="B94" s="40" t="s">
        <v>1700</v>
      </c>
      <c r="C94" s="40" t="s">
        <v>1165</v>
      </c>
      <c r="D94" s="40" t="s">
        <v>678</v>
      </c>
      <c r="E94" s="40" t="s">
        <v>366</v>
      </c>
      <c r="F94" s="40" t="s">
        <v>940</v>
      </c>
      <c r="G94" s="40" t="s">
        <v>858</v>
      </c>
      <c r="H94" s="40" t="s">
        <v>761</v>
      </c>
      <c r="I94" s="40" t="s">
        <v>594</v>
      </c>
      <c r="J94" s="40" t="s">
        <v>523</v>
      </c>
      <c r="K94" s="40" t="s">
        <v>665</v>
      </c>
      <c r="L94" s="40" t="s">
        <v>445</v>
      </c>
      <c r="M94" s="40" t="s">
        <v>1165</v>
      </c>
      <c r="N94" s="108" t="s">
        <v>1349</v>
      </c>
      <c r="O94" s="102" t="s">
        <v>1265</v>
      </c>
    </row>
    <row r="95" spans="1:15" ht="15.6">
      <c r="A95" s="40">
        <v>95</v>
      </c>
      <c r="B95" s="40" t="s">
        <v>1700</v>
      </c>
      <c r="C95" s="40" t="s">
        <v>1167</v>
      </c>
      <c r="D95" s="40" t="s">
        <v>342</v>
      </c>
      <c r="E95" s="40" t="s">
        <v>367</v>
      </c>
      <c r="F95" s="40" t="s">
        <v>941</v>
      </c>
      <c r="G95" s="40" t="s">
        <v>859</v>
      </c>
      <c r="H95" s="40" t="s">
        <v>762</v>
      </c>
      <c r="I95" s="40" t="s">
        <v>595</v>
      </c>
      <c r="J95" s="40" t="s">
        <v>524</v>
      </c>
      <c r="K95" s="40" t="s">
        <v>666</v>
      </c>
      <c r="L95" s="40" t="s">
        <v>446</v>
      </c>
      <c r="M95" s="40" t="s">
        <v>1167</v>
      </c>
      <c r="N95" s="108" t="s">
        <v>1350</v>
      </c>
      <c r="O95" s="104" t="s">
        <v>1266</v>
      </c>
    </row>
    <row r="96" spans="1:15" ht="15.6">
      <c r="A96" s="40">
        <v>96</v>
      </c>
      <c r="B96" s="40" t="s">
        <v>1700</v>
      </c>
      <c r="C96" s="40" t="s">
        <v>1171</v>
      </c>
      <c r="D96" s="40" t="s">
        <v>687</v>
      </c>
      <c r="E96" s="40" t="s">
        <v>368</v>
      </c>
      <c r="F96" s="40" t="s">
        <v>942</v>
      </c>
      <c r="G96" s="40" t="s">
        <v>860</v>
      </c>
      <c r="H96" s="40" t="s">
        <v>763</v>
      </c>
      <c r="I96" s="40" t="s">
        <v>596</v>
      </c>
      <c r="J96" s="40" t="s">
        <v>525</v>
      </c>
      <c r="K96" s="40" t="s">
        <v>667</v>
      </c>
      <c r="L96" s="40" t="s">
        <v>447</v>
      </c>
      <c r="M96" s="40" t="s">
        <v>1171</v>
      </c>
      <c r="N96" s="108" t="s">
        <v>1351</v>
      </c>
      <c r="O96" s="104" t="s">
        <v>1267</v>
      </c>
    </row>
    <row r="97" spans="1:16" ht="15.6">
      <c r="A97" s="40">
        <v>97</v>
      </c>
      <c r="B97" s="40" t="s">
        <v>1700</v>
      </c>
      <c r="C97" s="40" t="s">
        <v>1177</v>
      </c>
      <c r="D97" s="40" t="s">
        <v>343</v>
      </c>
      <c r="E97" s="40" t="s">
        <v>369</v>
      </c>
      <c r="F97" s="40" t="s">
        <v>943</v>
      </c>
      <c r="G97" s="40" t="s">
        <v>861</v>
      </c>
      <c r="H97" s="40" t="s">
        <v>764</v>
      </c>
      <c r="I97" s="40" t="s">
        <v>597</v>
      </c>
      <c r="J97" s="40" t="s">
        <v>526</v>
      </c>
      <c r="K97" s="40" t="s">
        <v>668</v>
      </c>
      <c r="L97" s="40" t="s">
        <v>448</v>
      </c>
      <c r="M97" s="40" t="s">
        <v>681</v>
      </c>
      <c r="N97" s="108" t="s">
        <v>1352</v>
      </c>
      <c r="O97" s="104" t="s">
        <v>1268</v>
      </c>
    </row>
    <row r="98" spans="1:16" ht="15.6">
      <c r="A98" s="40">
        <v>98</v>
      </c>
      <c r="B98" s="40" t="s">
        <v>1700</v>
      </c>
      <c r="C98" s="40" t="s">
        <v>1178</v>
      </c>
      <c r="D98" s="40" t="s">
        <v>344</v>
      </c>
      <c r="E98" s="40" t="s">
        <v>370</v>
      </c>
      <c r="F98" s="40" t="s">
        <v>944</v>
      </c>
      <c r="G98" s="40" t="s">
        <v>868</v>
      </c>
      <c r="H98" s="40" t="s">
        <v>765</v>
      </c>
      <c r="I98" s="40" t="s">
        <v>598</v>
      </c>
      <c r="J98" s="40" t="s">
        <v>527</v>
      </c>
      <c r="K98" s="40" t="s">
        <v>689</v>
      </c>
      <c r="L98" s="40" t="s">
        <v>449</v>
      </c>
      <c r="M98" s="40" t="s">
        <v>1178</v>
      </c>
      <c r="N98" s="110" t="s">
        <v>1353</v>
      </c>
      <c r="O98" s="104" t="s">
        <v>1269</v>
      </c>
    </row>
    <row r="99" spans="1:16" ht="15.6">
      <c r="A99" s="40">
        <v>99</v>
      </c>
      <c r="B99" s="40" t="s">
        <v>1700</v>
      </c>
      <c r="C99" s="40" t="s">
        <v>1179</v>
      </c>
      <c r="D99" s="40" t="s">
        <v>345</v>
      </c>
      <c r="E99" s="40" t="s">
        <v>371</v>
      </c>
      <c r="F99" s="40" t="s">
        <v>945</v>
      </c>
      <c r="G99" s="40" t="s">
        <v>869</v>
      </c>
      <c r="H99" s="40" t="s">
        <v>766</v>
      </c>
      <c r="I99" s="40" t="s">
        <v>599</v>
      </c>
      <c r="J99" s="40" t="s">
        <v>528</v>
      </c>
      <c r="K99" s="40" t="s">
        <v>690</v>
      </c>
      <c r="L99" s="40" t="s">
        <v>450</v>
      </c>
      <c r="M99" s="40" t="s">
        <v>1179</v>
      </c>
      <c r="N99" s="110" t="s">
        <v>1354</v>
      </c>
      <c r="O99" s="104" t="s">
        <v>1270</v>
      </c>
    </row>
    <row r="100" spans="1:16" ht="15.6">
      <c r="A100" s="40">
        <v>100</v>
      </c>
      <c r="B100" s="40" t="s">
        <v>1700</v>
      </c>
      <c r="C100" s="40" t="s">
        <v>1184</v>
      </c>
      <c r="D100" s="40" t="s">
        <v>346</v>
      </c>
      <c r="E100" s="40" t="s">
        <v>372</v>
      </c>
      <c r="F100" s="40" t="s">
        <v>946</v>
      </c>
      <c r="G100" s="40" t="s">
        <v>870</v>
      </c>
      <c r="H100" s="40" t="s">
        <v>767</v>
      </c>
      <c r="I100" s="40" t="s">
        <v>1891</v>
      </c>
      <c r="J100" s="40" t="s">
        <v>529</v>
      </c>
      <c r="K100" s="40" t="s">
        <v>691</v>
      </c>
      <c r="L100" s="40" t="s">
        <v>451</v>
      </c>
      <c r="M100" s="40" t="s">
        <v>682</v>
      </c>
      <c r="N100" s="110" t="s">
        <v>1355</v>
      </c>
      <c r="O100" s="104" t="s">
        <v>1271</v>
      </c>
    </row>
    <row r="101" spans="1:16" ht="15.6">
      <c r="A101" s="40">
        <v>101</v>
      </c>
      <c r="B101" s="40" t="s">
        <v>1700</v>
      </c>
      <c r="C101" s="40" t="s">
        <v>1180</v>
      </c>
      <c r="D101" s="40" t="s">
        <v>347</v>
      </c>
      <c r="E101" s="40" t="s">
        <v>373</v>
      </c>
      <c r="F101" s="40" t="s">
        <v>947</v>
      </c>
      <c r="G101" s="40" t="s">
        <v>871</v>
      </c>
      <c r="H101" s="40" t="s">
        <v>768</v>
      </c>
      <c r="I101" s="40" t="s">
        <v>600</v>
      </c>
      <c r="J101" s="40" t="s">
        <v>530</v>
      </c>
      <c r="K101" s="40" t="s">
        <v>692</v>
      </c>
      <c r="L101" s="40" t="s">
        <v>452</v>
      </c>
      <c r="M101" s="40" t="s">
        <v>683</v>
      </c>
      <c r="N101" s="110" t="s">
        <v>1356</v>
      </c>
      <c r="O101" s="104" t="s">
        <v>1272</v>
      </c>
    </row>
    <row r="102" spans="1:16" s="41" customFormat="1" ht="13.8">
      <c r="A102" s="40">
        <v>102</v>
      </c>
      <c r="B102" s="40" t="s">
        <v>1700</v>
      </c>
      <c r="C102" s="40" t="s">
        <v>1183</v>
      </c>
      <c r="D102" s="40" t="s">
        <v>348</v>
      </c>
      <c r="E102" s="40" t="s">
        <v>374</v>
      </c>
      <c r="F102" s="40" t="s">
        <v>948</v>
      </c>
      <c r="G102" s="40" t="s">
        <v>872</v>
      </c>
      <c r="H102" s="40" t="s">
        <v>769</v>
      </c>
      <c r="I102" s="40" t="s">
        <v>601</v>
      </c>
      <c r="J102" s="40" t="s">
        <v>531</v>
      </c>
      <c r="K102" s="40" t="s">
        <v>693</v>
      </c>
      <c r="L102" s="40" t="s">
        <v>453</v>
      </c>
      <c r="M102" s="40" t="s">
        <v>684</v>
      </c>
      <c r="N102" s="108" t="s">
        <v>1357</v>
      </c>
      <c r="O102" s="102" t="s">
        <v>1273</v>
      </c>
    </row>
    <row r="103" spans="1:16" ht="15.6">
      <c r="A103" s="40">
        <v>103</v>
      </c>
      <c r="B103" s="40" t="s">
        <v>1700</v>
      </c>
      <c r="C103" s="40" t="s">
        <v>1182</v>
      </c>
      <c r="D103" s="40" t="s">
        <v>688</v>
      </c>
      <c r="E103" s="40" t="s">
        <v>375</v>
      </c>
      <c r="F103" s="75" t="s">
        <v>949</v>
      </c>
      <c r="G103" s="40" t="s">
        <v>873</v>
      </c>
      <c r="H103" s="40" t="s">
        <v>770</v>
      </c>
      <c r="I103" s="40" t="s">
        <v>1881</v>
      </c>
      <c r="J103" s="40" t="s">
        <v>867</v>
      </c>
      <c r="K103" s="40" t="s">
        <v>694</v>
      </c>
      <c r="L103" s="40" t="s">
        <v>454</v>
      </c>
      <c r="M103" s="40" t="s">
        <v>1182</v>
      </c>
      <c r="N103" s="110" t="s">
        <v>1882</v>
      </c>
      <c r="O103" s="104" t="s">
        <v>1883</v>
      </c>
    </row>
    <row r="104" spans="1:16" ht="15.6">
      <c r="A104" s="40">
        <v>104</v>
      </c>
      <c r="B104" s="40" t="s">
        <v>1700</v>
      </c>
      <c r="C104" s="40" t="s">
        <v>777</v>
      </c>
      <c r="D104" s="195" t="s">
        <v>1362</v>
      </c>
      <c r="E104" s="40" t="s">
        <v>780</v>
      </c>
      <c r="F104" s="40" t="s">
        <v>777</v>
      </c>
      <c r="G104" s="40" t="s">
        <v>777</v>
      </c>
      <c r="H104" s="190" t="s">
        <v>1678</v>
      </c>
      <c r="I104" s="40" t="s">
        <v>777</v>
      </c>
      <c r="J104" s="40" t="s">
        <v>777</v>
      </c>
      <c r="K104" s="164" t="s">
        <v>1578</v>
      </c>
      <c r="L104" s="164" t="s">
        <v>1613</v>
      </c>
      <c r="M104" s="40" t="s">
        <v>777</v>
      </c>
      <c r="N104" s="184" t="s">
        <v>1644</v>
      </c>
      <c r="O104" s="105" t="s">
        <v>1274</v>
      </c>
      <c r="P104" s="172"/>
    </row>
    <row r="105" spans="1:16" ht="15.6">
      <c r="A105" s="40">
        <v>105</v>
      </c>
      <c r="B105" s="40" t="s">
        <v>1700</v>
      </c>
      <c r="C105" s="40" t="s">
        <v>778</v>
      </c>
      <c r="D105" s="195" t="s">
        <v>1695</v>
      </c>
      <c r="E105" s="40" t="s">
        <v>781</v>
      </c>
      <c r="F105" s="40" t="s">
        <v>778</v>
      </c>
      <c r="G105" s="40" t="s">
        <v>778</v>
      </c>
      <c r="H105" s="190" t="s">
        <v>1679</v>
      </c>
      <c r="I105" s="40" t="s">
        <v>778</v>
      </c>
      <c r="J105" s="40" t="s">
        <v>778</v>
      </c>
      <c r="K105" s="164" t="s">
        <v>1579</v>
      </c>
      <c r="L105" s="164" t="s">
        <v>1614</v>
      </c>
      <c r="M105" s="40" t="s">
        <v>685</v>
      </c>
      <c r="N105" s="184" t="s">
        <v>1645</v>
      </c>
      <c r="O105" s="105" t="s">
        <v>1275</v>
      </c>
      <c r="P105" s="172"/>
    </row>
    <row r="106" spans="1:16" ht="15.6">
      <c r="A106" s="40">
        <v>106</v>
      </c>
      <c r="B106" s="40" t="s">
        <v>1700</v>
      </c>
      <c r="C106" s="40" t="s">
        <v>779</v>
      </c>
      <c r="D106" s="195" t="s">
        <v>1696</v>
      </c>
      <c r="E106" s="40" t="s">
        <v>782</v>
      </c>
      <c r="F106" s="40" t="s">
        <v>779</v>
      </c>
      <c r="G106" s="40" t="s">
        <v>779</v>
      </c>
      <c r="H106" s="190" t="s">
        <v>1680</v>
      </c>
      <c r="I106" s="40" t="s">
        <v>779</v>
      </c>
      <c r="J106" s="40" t="s">
        <v>779</v>
      </c>
      <c r="K106" s="164" t="s">
        <v>686</v>
      </c>
      <c r="L106" s="164" t="s">
        <v>686</v>
      </c>
      <c r="M106" s="40" t="s">
        <v>686</v>
      </c>
      <c r="N106" s="184" t="s">
        <v>1646</v>
      </c>
      <c r="O106" s="105" t="s">
        <v>1276</v>
      </c>
      <c r="P106" s="172"/>
    </row>
    <row r="107" spans="1:16" s="40" customFormat="1" ht="13.2">
      <c r="A107" s="40">
        <v>107</v>
      </c>
      <c r="B107" s="40" t="s">
        <v>1700</v>
      </c>
      <c r="C107" s="40" t="s">
        <v>786</v>
      </c>
      <c r="D107" s="195" t="s">
        <v>786</v>
      </c>
      <c r="E107" s="162" t="s">
        <v>1560</v>
      </c>
      <c r="F107" s="40" t="s">
        <v>787</v>
      </c>
      <c r="G107" s="190" t="s">
        <v>788</v>
      </c>
      <c r="H107" s="190" t="s">
        <v>789</v>
      </c>
      <c r="I107" s="40" t="s">
        <v>790</v>
      </c>
      <c r="J107" s="40" t="s">
        <v>786</v>
      </c>
      <c r="K107" s="164" t="s">
        <v>1560</v>
      </c>
      <c r="L107" s="164" t="s">
        <v>1615</v>
      </c>
      <c r="M107" s="40" t="s">
        <v>786</v>
      </c>
      <c r="N107" s="183" t="s">
        <v>1640</v>
      </c>
      <c r="O107" s="40" t="s">
        <v>1277</v>
      </c>
      <c r="P107" s="173"/>
    </row>
    <row r="108" spans="1:16" s="111" customFormat="1" ht="15.6">
      <c r="A108" s="113">
        <v>108</v>
      </c>
      <c r="B108" s="40" t="s">
        <v>1700</v>
      </c>
      <c r="C108" s="122" t="s">
        <v>1444</v>
      </c>
      <c r="D108" s="196" t="s">
        <v>1893</v>
      </c>
      <c r="E108" s="163" t="s">
        <v>1554</v>
      </c>
      <c r="F108" s="122" t="s">
        <v>1444</v>
      </c>
      <c r="G108" s="122" t="s">
        <v>1444</v>
      </c>
      <c r="H108" s="188" t="s">
        <v>1674</v>
      </c>
      <c r="I108" s="163" t="s">
        <v>1894</v>
      </c>
      <c r="J108" s="122" t="s">
        <v>1444</v>
      </c>
      <c r="K108" s="165" t="s">
        <v>1569</v>
      </c>
      <c r="L108" s="165" t="s">
        <v>1604</v>
      </c>
      <c r="M108" s="122" t="s">
        <v>1444</v>
      </c>
      <c r="N108" s="181" t="s">
        <v>1636</v>
      </c>
      <c r="O108" s="175" t="s">
        <v>1596</v>
      </c>
    </row>
    <row r="109" spans="1:16" s="111" customFormat="1" ht="15.6">
      <c r="A109" s="113">
        <v>109</v>
      </c>
      <c r="B109" s="40" t="s">
        <v>1700</v>
      </c>
      <c r="C109" s="122" t="s">
        <v>493</v>
      </c>
      <c r="D109" s="196" t="s">
        <v>1691</v>
      </c>
      <c r="E109" s="163" t="s">
        <v>1555</v>
      </c>
      <c r="F109" s="122" t="s">
        <v>493</v>
      </c>
      <c r="G109" s="188" t="s">
        <v>493</v>
      </c>
      <c r="H109" s="188" t="s">
        <v>1675</v>
      </c>
      <c r="I109" s="163" t="s">
        <v>1416</v>
      </c>
      <c r="J109" s="122" t="s">
        <v>493</v>
      </c>
      <c r="K109" s="165" t="s">
        <v>1570</v>
      </c>
      <c r="L109" s="165" t="s">
        <v>1605</v>
      </c>
      <c r="M109" s="165" t="s">
        <v>493</v>
      </c>
      <c r="N109" s="181" t="s">
        <v>1637</v>
      </c>
      <c r="O109" s="175" t="s">
        <v>1597</v>
      </c>
    </row>
    <row r="110" spans="1:16" s="111" customFormat="1" ht="31.2">
      <c r="A110" s="113">
        <v>110</v>
      </c>
      <c r="B110" s="40" t="s">
        <v>1700</v>
      </c>
      <c r="C110" s="122" t="s">
        <v>494</v>
      </c>
      <c r="D110" s="196" t="s">
        <v>1692</v>
      </c>
      <c r="E110" s="163" t="s">
        <v>1556</v>
      </c>
      <c r="F110" s="122" t="s">
        <v>494</v>
      </c>
      <c r="G110" s="188" t="s">
        <v>494</v>
      </c>
      <c r="H110" s="188" t="s">
        <v>1676</v>
      </c>
      <c r="I110" s="163" t="s">
        <v>1418</v>
      </c>
      <c r="J110" s="122" t="s">
        <v>494</v>
      </c>
      <c r="K110" s="165" t="s">
        <v>1571</v>
      </c>
      <c r="L110" s="165" t="s">
        <v>1606</v>
      </c>
      <c r="M110" s="165" t="s">
        <v>494</v>
      </c>
      <c r="N110" s="182" t="s">
        <v>1638</v>
      </c>
      <c r="O110" s="176" t="s">
        <v>1598</v>
      </c>
    </row>
    <row r="111" spans="1:16" s="111" customFormat="1" ht="31.2">
      <c r="A111" s="113">
        <v>111</v>
      </c>
      <c r="B111" s="40" t="s">
        <v>1700</v>
      </c>
      <c r="C111" s="122" t="s">
        <v>397</v>
      </c>
      <c r="D111" s="196" t="s">
        <v>1693</v>
      </c>
      <c r="E111" s="163" t="s">
        <v>1557</v>
      </c>
      <c r="F111" s="122" t="s">
        <v>397</v>
      </c>
      <c r="G111" s="188" t="s">
        <v>397</v>
      </c>
      <c r="H111" s="188" t="s">
        <v>1677</v>
      </c>
      <c r="I111" s="163" t="s">
        <v>1419</v>
      </c>
      <c r="J111" s="122" t="s">
        <v>397</v>
      </c>
      <c r="K111" s="165" t="s">
        <v>1572</v>
      </c>
      <c r="L111" s="165" t="s">
        <v>1607</v>
      </c>
      <c r="M111" s="165" t="s">
        <v>397</v>
      </c>
      <c r="N111" s="182" t="s">
        <v>1639</v>
      </c>
      <c r="O111" s="176" t="s">
        <v>1599</v>
      </c>
    </row>
    <row r="112" spans="1:16" s="111" customFormat="1" ht="13.2">
      <c r="A112" s="113">
        <v>112</v>
      </c>
      <c r="B112" s="40" t="s">
        <v>1700</v>
      </c>
      <c r="C112" s="122" t="s">
        <v>1175</v>
      </c>
      <c r="D112" s="196" t="s">
        <v>1421</v>
      </c>
      <c r="E112" s="163" t="s">
        <v>1420</v>
      </c>
      <c r="F112" s="122" t="s">
        <v>1422</v>
      </c>
      <c r="G112" s="188" t="s">
        <v>1659</v>
      </c>
      <c r="H112" s="188" t="s">
        <v>1670</v>
      </c>
      <c r="I112" s="163" t="s">
        <v>1417</v>
      </c>
      <c r="J112" s="122" t="s">
        <v>1423</v>
      </c>
      <c r="K112" s="165" t="s">
        <v>1573</v>
      </c>
      <c r="L112" s="165" t="s">
        <v>1608</v>
      </c>
      <c r="M112" s="165" t="s">
        <v>1424</v>
      </c>
      <c r="N112" s="180" t="s">
        <v>1635</v>
      </c>
      <c r="O112" s="111" t="s">
        <v>1425</v>
      </c>
    </row>
    <row r="113" spans="1:15" s="111" customFormat="1" ht="15.6">
      <c r="A113" s="113">
        <v>113</v>
      </c>
      <c r="B113" s="40" t="s">
        <v>1700</v>
      </c>
      <c r="C113" s="122" t="s">
        <v>1441</v>
      </c>
      <c r="D113" s="196" t="s">
        <v>1875</v>
      </c>
      <c r="E113" s="163" t="s">
        <v>1562</v>
      </c>
      <c r="F113" s="122" t="s">
        <v>1441</v>
      </c>
      <c r="G113" s="188" t="s">
        <v>1664</v>
      </c>
      <c r="H113" s="188" t="s">
        <v>1671</v>
      </c>
      <c r="I113" s="163" t="s">
        <v>1445</v>
      </c>
      <c r="J113" s="122" t="s">
        <v>1809</v>
      </c>
      <c r="K113" s="165" t="s">
        <v>1580</v>
      </c>
      <c r="L113" s="165" t="s">
        <v>1616</v>
      </c>
      <c r="M113" s="165" t="s">
        <v>1441</v>
      </c>
      <c r="N113" s="186" t="s">
        <v>1649</v>
      </c>
      <c r="O113" s="169" t="s">
        <v>1586</v>
      </c>
    </row>
    <row r="114" spans="1:15" s="111" customFormat="1" ht="15.6">
      <c r="A114" s="113">
        <v>114</v>
      </c>
      <c r="B114" s="40" t="s">
        <v>1700</v>
      </c>
      <c r="C114" s="122" t="s">
        <v>1442</v>
      </c>
      <c r="D114" s="196" t="s">
        <v>1876</v>
      </c>
      <c r="E114" s="163" t="s">
        <v>1563</v>
      </c>
      <c r="F114" s="122" t="s">
        <v>1442</v>
      </c>
      <c r="G114" s="188" t="s">
        <v>1665</v>
      </c>
      <c r="H114" s="188" t="s">
        <v>1672</v>
      </c>
      <c r="I114" s="163" t="s">
        <v>1446</v>
      </c>
      <c r="J114" s="122" t="s">
        <v>1442</v>
      </c>
      <c r="K114" s="165" t="s">
        <v>1581</v>
      </c>
      <c r="L114" s="165" t="s">
        <v>1617</v>
      </c>
      <c r="M114" s="165" t="s">
        <v>1442</v>
      </c>
      <c r="N114" s="186" t="s">
        <v>1650</v>
      </c>
      <c r="O114" s="169" t="s">
        <v>1587</v>
      </c>
    </row>
    <row r="115" spans="1:15" s="111" customFormat="1" ht="15.6">
      <c r="A115" s="113">
        <v>115</v>
      </c>
      <c r="B115" s="40" t="s">
        <v>1700</v>
      </c>
      <c r="C115" s="122" t="s">
        <v>1443</v>
      </c>
      <c r="D115" s="196" t="s">
        <v>1877</v>
      </c>
      <c r="E115" s="163" t="s">
        <v>1564</v>
      </c>
      <c r="F115" s="122" t="s">
        <v>1443</v>
      </c>
      <c r="G115" s="188" t="s">
        <v>1666</v>
      </c>
      <c r="H115" s="188" t="s">
        <v>1673</v>
      </c>
      <c r="I115" s="163" t="s">
        <v>1447</v>
      </c>
      <c r="J115" s="122" t="s">
        <v>1443</v>
      </c>
      <c r="K115" s="165" t="s">
        <v>1582</v>
      </c>
      <c r="L115" s="165" t="s">
        <v>1618</v>
      </c>
      <c r="M115" s="165" t="s">
        <v>1566</v>
      </c>
      <c r="N115" s="186" t="s">
        <v>1651</v>
      </c>
      <c r="O115" s="170" t="s">
        <v>1588</v>
      </c>
    </row>
    <row r="116" spans="1:15" s="111" customFormat="1" ht="13.8" thickBot="1">
      <c r="A116" s="113">
        <v>116</v>
      </c>
      <c r="B116" s="40" t="s">
        <v>1700</v>
      </c>
      <c r="C116" s="122" t="s">
        <v>1542</v>
      </c>
      <c r="D116" s="165" t="s">
        <v>1546</v>
      </c>
      <c r="E116" s="163" t="s">
        <v>1561</v>
      </c>
      <c r="F116" s="122" t="s">
        <v>1544</v>
      </c>
      <c r="G116" s="188" t="s">
        <v>1658</v>
      </c>
      <c r="H116" s="188" t="s">
        <v>1668</v>
      </c>
      <c r="I116" s="163" t="s">
        <v>1543</v>
      </c>
      <c r="J116" s="122" t="s">
        <v>1542</v>
      </c>
      <c r="K116" s="168" t="s">
        <v>1583</v>
      </c>
      <c r="L116" s="165" t="s">
        <v>1619</v>
      </c>
      <c r="M116" s="165" t="s">
        <v>1542</v>
      </c>
      <c r="N116" s="185" t="s">
        <v>1648</v>
      </c>
      <c r="O116" s="171" t="s">
        <v>1589</v>
      </c>
    </row>
    <row r="117" spans="1:15" s="111" customFormat="1" ht="13.8" thickBot="1">
      <c r="A117" s="113">
        <v>117</v>
      </c>
      <c r="B117" s="40" t="s">
        <v>1700</v>
      </c>
      <c r="C117" s="122" t="s">
        <v>1819</v>
      </c>
      <c r="D117" s="165" t="s">
        <v>1820</v>
      </c>
      <c r="E117" s="188" t="s">
        <v>1821</v>
      </c>
      <c r="F117" s="122" t="s">
        <v>1819</v>
      </c>
      <c r="G117" s="191" t="s">
        <v>1822</v>
      </c>
      <c r="H117" s="188" t="s">
        <v>1823</v>
      </c>
      <c r="I117" s="163" t="s">
        <v>1824</v>
      </c>
      <c r="J117" s="122" t="s">
        <v>1819</v>
      </c>
      <c r="K117" s="168" t="s">
        <v>1825</v>
      </c>
      <c r="L117" s="165" t="s">
        <v>1826</v>
      </c>
      <c r="M117" s="188" t="s">
        <v>1819</v>
      </c>
      <c r="N117" s="232" t="s">
        <v>1827</v>
      </c>
      <c r="O117" s="171" t="s">
        <v>1828</v>
      </c>
    </row>
    <row r="118" spans="1:15" s="111" customFormat="1" ht="13.8" thickBot="1">
      <c r="A118" s="113">
        <v>118</v>
      </c>
      <c r="B118" s="40" t="s">
        <v>1700</v>
      </c>
      <c r="C118" s="122" t="s">
        <v>1895</v>
      </c>
      <c r="D118" s="165" t="s">
        <v>1694</v>
      </c>
      <c r="E118" s="188" t="s">
        <v>1657</v>
      </c>
      <c r="F118" s="122" t="s">
        <v>1895</v>
      </c>
      <c r="G118" s="191" t="s">
        <v>1667</v>
      </c>
      <c r="H118" s="188" t="s">
        <v>1669</v>
      </c>
      <c r="I118" s="163" t="s">
        <v>1896</v>
      </c>
      <c r="J118" s="122" t="s">
        <v>1895</v>
      </c>
      <c r="K118" s="168" t="s">
        <v>1584</v>
      </c>
      <c r="L118" s="165" t="s">
        <v>1620</v>
      </c>
      <c r="M118" s="188" t="s">
        <v>1895</v>
      </c>
      <c r="N118" s="187" t="s">
        <v>1652</v>
      </c>
      <c r="O118" s="171" t="s">
        <v>1590</v>
      </c>
    </row>
    <row r="119" spans="1:15" s="111" customFormat="1" ht="158.4">
      <c r="A119" s="113">
        <v>119</v>
      </c>
      <c r="B119" s="40" t="s">
        <v>1700</v>
      </c>
      <c r="C119" s="178" t="s">
        <v>1878</v>
      </c>
      <c r="D119" s="178" t="s">
        <v>1879</v>
      </c>
      <c r="E119" s="178" t="s">
        <v>1878</v>
      </c>
      <c r="F119" s="178" t="s">
        <v>1878</v>
      </c>
      <c r="G119" s="178" t="s">
        <v>1878</v>
      </c>
      <c r="H119" s="178" t="s">
        <v>1878</v>
      </c>
      <c r="I119" s="194" t="s">
        <v>1880</v>
      </c>
      <c r="J119" s="178" t="s">
        <v>1878</v>
      </c>
      <c r="K119" s="178" t="s">
        <v>1878</v>
      </c>
      <c r="L119" s="178" t="s">
        <v>1878</v>
      </c>
      <c r="M119" s="178" t="s">
        <v>1878</v>
      </c>
      <c r="N119" s="178" t="s">
        <v>1878</v>
      </c>
      <c r="O119" s="178" t="s">
        <v>1878</v>
      </c>
    </row>
    <row r="120" spans="1:15" s="111" customFormat="1" ht="13.2">
      <c r="A120" s="113">
        <v>120</v>
      </c>
      <c r="B120" s="40" t="s">
        <v>1700</v>
      </c>
      <c r="C120" s="40" t="s">
        <v>1769</v>
      </c>
      <c r="D120" s="40" t="s">
        <v>1791</v>
      </c>
      <c r="E120" s="40" t="s">
        <v>1769</v>
      </c>
      <c r="F120" s="40" t="s">
        <v>1769</v>
      </c>
      <c r="G120" s="40" t="s">
        <v>1769</v>
      </c>
      <c r="H120" s="40" t="s">
        <v>1769</v>
      </c>
      <c r="I120" s="40" t="s">
        <v>1770</v>
      </c>
      <c r="J120" s="40" t="s">
        <v>1769</v>
      </c>
      <c r="K120" s="40" t="s">
        <v>1769</v>
      </c>
      <c r="L120" s="40" t="s">
        <v>1769</v>
      </c>
      <c r="M120" s="40" t="s">
        <v>1769</v>
      </c>
      <c r="N120" s="40" t="s">
        <v>1769</v>
      </c>
      <c r="O120" s="40" t="s">
        <v>1769</v>
      </c>
    </row>
    <row r="121" spans="1:15" s="111" customFormat="1" ht="13.2">
      <c r="A121" s="113">
        <v>121</v>
      </c>
      <c r="B121" s="40" t="s">
        <v>1700</v>
      </c>
      <c r="C121" s="122"/>
      <c r="D121" s="122" t="s">
        <v>1632</v>
      </c>
      <c r="E121" s="122" t="s">
        <v>1632</v>
      </c>
      <c r="F121" s="122" t="s">
        <v>1632</v>
      </c>
      <c r="G121" s="122" t="s">
        <v>1632</v>
      </c>
      <c r="H121" s="122" t="s">
        <v>1632</v>
      </c>
      <c r="I121" s="122" t="s">
        <v>1632</v>
      </c>
      <c r="J121" s="122" t="s">
        <v>1632</v>
      </c>
      <c r="K121" s="122" t="s">
        <v>1632</v>
      </c>
      <c r="L121" s="122" t="s">
        <v>1632</v>
      </c>
      <c r="M121" s="122" t="s">
        <v>1632</v>
      </c>
      <c r="N121" s="122" t="s">
        <v>1632</v>
      </c>
      <c r="O121" s="122" t="s">
        <v>1632</v>
      </c>
    </row>
    <row r="122" spans="1:15" s="111" customFormat="1" ht="13.2">
      <c r="A122" s="113"/>
      <c r="B122" s="40"/>
      <c r="C122" s="122"/>
      <c r="D122" s="122"/>
      <c r="E122" s="122"/>
      <c r="F122" s="122"/>
      <c r="G122" s="122"/>
      <c r="H122" s="122"/>
      <c r="I122" s="122"/>
      <c r="J122" s="122"/>
      <c r="K122" s="122"/>
      <c r="L122" s="122"/>
      <c r="M122" s="122"/>
      <c r="N122" s="122"/>
      <c r="O122" s="122"/>
    </row>
    <row r="123" spans="1:15" s="111" customFormat="1" ht="13.2">
      <c r="A123" s="113"/>
      <c r="B123" s="40"/>
      <c r="C123" s="122"/>
      <c r="D123" s="122"/>
      <c r="E123" s="122"/>
      <c r="F123" s="122"/>
      <c r="G123" s="122"/>
      <c r="H123" s="122"/>
      <c r="I123" s="122"/>
      <c r="J123" s="122"/>
      <c r="K123" s="122"/>
      <c r="L123" s="122"/>
      <c r="M123" s="122"/>
      <c r="N123" s="159"/>
      <c r="O123" s="159"/>
    </row>
    <row r="124" spans="1:15" s="111" customFormat="1" ht="13.2">
      <c r="A124" s="113"/>
      <c r="B124" s="40"/>
      <c r="C124" s="113"/>
      <c r="D124" s="113"/>
      <c r="E124" s="113"/>
      <c r="F124" s="113"/>
      <c r="G124" s="113"/>
      <c r="H124" s="113"/>
      <c r="I124" s="113"/>
      <c r="J124" s="113"/>
      <c r="K124" s="113"/>
      <c r="L124" s="113"/>
      <c r="M124" s="113"/>
    </row>
    <row r="125" spans="1:15" s="111" customFormat="1" ht="13.2">
      <c r="A125" s="113"/>
      <c r="B125" s="113"/>
      <c r="C125" s="113"/>
      <c r="D125" s="113"/>
      <c r="E125" s="113"/>
      <c r="F125" s="113"/>
      <c r="G125" s="113"/>
      <c r="H125" s="113"/>
      <c r="I125" s="113"/>
      <c r="J125" s="113"/>
      <c r="K125" s="113"/>
      <c r="L125" s="113"/>
      <c r="M125" s="113"/>
    </row>
    <row r="126" spans="1:15" s="73" customFormat="1">
      <c r="B126" s="114" t="s">
        <v>1440</v>
      </c>
    </row>
  </sheetData>
  <phoneticPr fontId="10" type="noConversion"/>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9A042-E170-4253-AB7D-A0537774BFF5}">
  <dimension ref="A1:O26"/>
  <sheetViews>
    <sheetView workbookViewId="0">
      <selection activeCell="D2" sqref="D2"/>
    </sheetView>
  </sheetViews>
  <sheetFormatPr defaultRowHeight="15"/>
  <cols>
    <col min="1" max="1" width="3.6328125" customWidth="1"/>
    <col min="2" max="2" width="6.6328125" customWidth="1"/>
    <col min="3" max="3" width="17.90625" customWidth="1"/>
  </cols>
  <sheetData>
    <row r="1" spans="1:15" ht="15.6">
      <c r="A1" s="38">
        <v>1</v>
      </c>
      <c r="B1" s="38" t="s">
        <v>950</v>
      </c>
      <c r="C1" s="38" t="s">
        <v>1050</v>
      </c>
      <c r="D1" s="38" t="s">
        <v>1051</v>
      </c>
      <c r="E1" s="64" t="s">
        <v>1052</v>
      </c>
      <c r="F1" s="64" t="s">
        <v>1053</v>
      </c>
      <c r="G1" s="64" t="s">
        <v>1054</v>
      </c>
      <c r="H1" s="38" t="s">
        <v>1055</v>
      </c>
      <c r="I1" s="38" t="s">
        <v>1172</v>
      </c>
      <c r="J1" s="64" t="s">
        <v>1174</v>
      </c>
      <c r="K1" s="38" t="s">
        <v>602</v>
      </c>
      <c r="L1" s="64" t="s">
        <v>1173</v>
      </c>
      <c r="M1" s="64" t="s">
        <v>1176</v>
      </c>
      <c r="N1" s="107" t="s">
        <v>1280</v>
      </c>
      <c r="O1" s="106" t="s">
        <v>1278</v>
      </c>
    </row>
    <row r="2" spans="1:15">
      <c r="A2" s="40">
        <v>2</v>
      </c>
      <c r="B2" s="40" t="s">
        <v>1700</v>
      </c>
      <c r="C2" s="40" t="s">
        <v>1727</v>
      </c>
      <c r="D2" s="40" t="s">
        <v>1730</v>
      </c>
      <c r="E2" s="40" t="s">
        <v>1727</v>
      </c>
      <c r="F2" s="40" t="s">
        <v>1727</v>
      </c>
      <c r="G2" s="40" t="s">
        <v>1727</v>
      </c>
      <c r="H2" s="40" t="s">
        <v>1727</v>
      </c>
      <c r="I2" s="40" t="s">
        <v>1747</v>
      </c>
      <c r="J2" s="40" t="s">
        <v>1727</v>
      </c>
      <c r="K2" s="40" t="s">
        <v>1727</v>
      </c>
      <c r="L2" s="40" t="s">
        <v>1727</v>
      </c>
      <c r="M2" s="40" t="s">
        <v>1727</v>
      </c>
      <c r="N2" s="40" t="s">
        <v>1727</v>
      </c>
      <c r="O2" s="40" t="s">
        <v>1727</v>
      </c>
    </row>
    <row r="3" spans="1:15">
      <c r="A3" s="40">
        <v>3</v>
      </c>
      <c r="B3" s="40" t="s">
        <v>1700</v>
      </c>
      <c r="C3" s="40" t="s">
        <v>1728</v>
      </c>
      <c r="D3" s="40" t="s">
        <v>1731</v>
      </c>
      <c r="E3" s="40" t="s">
        <v>1728</v>
      </c>
      <c r="F3" s="40" t="s">
        <v>1728</v>
      </c>
      <c r="G3" s="40" t="s">
        <v>1728</v>
      </c>
      <c r="H3" s="40" t="s">
        <v>1728</v>
      </c>
      <c r="I3" s="40" t="s">
        <v>1748</v>
      </c>
      <c r="J3" s="40" t="s">
        <v>1728</v>
      </c>
      <c r="K3" s="40" t="s">
        <v>1728</v>
      </c>
      <c r="L3" s="40" t="s">
        <v>1728</v>
      </c>
      <c r="M3" s="40" t="s">
        <v>1728</v>
      </c>
      <c r="N3" s="40" t="s">
        <v>1728</v>
      </c>
      <c r="O3" s="40" t="s">
        <v>1728</v>
      </c>
    </row>
    <row r="4" spans="1:15">
      <c r="A4" s="40">
        <v>4</v>
      </c>
      <c r="B4" s="40" t="s">
        <v>1700</v>
      </c>
      <c r="C4" s="40" t="s">
        <v>1897</v>
      </c>
      <c r="D4" s="40" t="s">
        <v>1771</v>
      </c>
      <c r="E4" s="40" t="s">
        <v>1897</v>
      </c>
      <c r="F4" s="40" t="s">
        <v>1897</v>
      </c>
      <c r="G4" s="40" t="s">
        <v>1897</v>
      </c>
      <c r="H4" s="40" t="s">
        <v>1897</v>
      </c>
      <c r="I4" s="40" t="s">
        <v>1772</v>
      </c>
      <c r="J4" s="40" t="s">
        <v>1897</v>
      </c>
      <c r="K4" s="40" t="s">
        <v>1897</v>
      </c>
      <c r="L4" s="40" t="s">
        <v>1897</v>
      </c>
      <c r="M4" s="40" t="s">
        <v>1897</v>
      </c>
      <c r="N4" s="40" t="s">
        <v>1897</v>
      </c>
      <c r="O4" s="40" t="s">
        <v>1897</v>
      </c>
    </row>
    <row r="5" spans="1:15">
      <c r="A5" s="40">
        <v>5</v>
      </c>
      <c r="B5" s="40" t="s">
        <v>1700</v>
      </c>
      <c r="C5" s="40"/>
      <c r="D5" s="40"/>
      <c r="E5" s="40"/>
      <c r="F5" s="40"/>
      <c r="G5" s="40"/>
      <c r="H5" s="40"/>
      <c r="I5" s="40"/>
      <c r="J5" s="40"/>
      <c r="K5" s="40"/>
      <c r="L5" s="40"/>
      <c r="M5" s="40"/>
      <c r="N5" s="40"/>
      <c r="O5" s="40"/>
    </row>
    <row r="6" spans="1:15">
      <c r="A6" s="40">
        <v>6</v>
      </c>
      <c r="B6" s="40" t="s">
        <v>1700</v>
      </c>
      <c r="C6" s="40" t="s">
        <v>240</v>
      </c>
      <c r="D6" s="40" t="s">
        <v>1732</v>
      </c>
      <c r="E6" s="40" t="s">
        <v>240</v>
      </c>
      <c r="F6" s="40" t="s">
        <v>240</v>
      </c>
      <c r="G6" s="40" t="s">
        <v>240</v>
      </c>
      <c r="H6" s="40" t="s">
        <v>240</v>
      </c>
      <c r="I6" s="40" t="s">
        <v>1749</v>
      </c>
      <c r="J6" s="40" t="s">
        <v>240</v>
      </c>
      <c r="K6" s="40" t="s">
        <v>240</v>
      </c>
      <c r="L6" s="40" t="s">
        <v>240</v>
      </c>
      <c r="M6" s="40" t="s">
        <v>240</v>
      </c>
      <c r="N6" s="40" t="s">
        <v>240</v>
      </c>
      <c r="O6" s="40" t="s">
        <v>240</v>
      </c>
    </row>
    <row r="7" spans="1:15">
      <c r="A7" s="40">
        <v>7</v>
      </c>
      <c r="B7" s="40" t="s">
        <v>1700</v>
      </c>
      <c r="C7" s="40" t="s">
        <v>241</v>
      </c>
      <c r="D7" s="40" t="s">
        <v>1733</v>
      </c>
      <c r="E7" s="40" t="s">
        <v>241</v>
      </c>
      <c r="F7" s="40" t="s">
        <v>241</v>
      </c>
      <c r="G7" s="40" t="s">
        <v>241</v>
      </c>
      <c r="H7" s="40" t="s">
        <v>241</v>
      </c>
      <c r="I7" s="40" t="s">
        <v>1763</v>
      </c>
      <c r="J7" s="40" t="s">
        <v>241</v>
      </c>
      <c r="K7" s="40" t="s">
        <v>241</v>
      </c>
      <c r="L7" s="40" t="s">
        <v>241</v>
      </c>
      <c r="M7" s="40" t="s">
        <v>241</v>
      </c>
      <c r="N7" s="40" t="s">
        <v>241</v>
      </c>
      <c r="O7" s="40" t="s">
        <v>241</v>
      </c>
    </row>
    <row r="8" spans="1:15">
      <c r="A8" s="40">
        <v>8</v>
      </c>
      <c r="B8" s="40" t="s">
        <v>1700</v>
      </c>
      <c r="C8" s="40" t="s">
        <v>1698</v>
      </c>
      <c r="D8" s="40" t="s">
        <v>1734</v>
      </c>
      <c r="E8" s="40" t="s">
        <v>1698</v>
      </c>
      <c r="F8" s="40" t="s">
        <v>1698</v>
      </c>
      <c r="G8" s="40" t="s">
        <v>1698</v>
      </c>
      <c r="H8" s="40" t="s">
        <v>1698</v>
      </c>
      <c r="I8" s="40" t="s">
        <v>1750</v>
      </c>
      <c r="J8" s="40" t="s">
        <v>1698</v>
      </c>
      <c r="K8" s="40" t="s">
        <v>1698</v>
      </c>
      <c r="L8" s="40" t="s">
        <v>1698</v>
      </c>
      <c r="M8" s="40" t="s">
        <v>1698</v>
      </c>
      <c r="N8" s="40" t="s">
        <v>1698</v>
      </c>
      <c r="O8" s="40" t="s">
        <v>1698</v>
      </c>
    </row>
    <row r="9" spans="1:15">
      <c r="A9" s="40">
        <v>9</v>
      </c>
      <c r="B9" s="40" t="s">
        <v>1700</v>
      </c>
      <c r="C9" s="40" t="s">
        <v>251</v>
      </c>
      <c r="D9" s="40" t="s">
        <v>1735</v>
      </c>
      <c r="E9" s="40" t="s">
        <v>251</v>
      </c>
      <c r="F9" s="40" t="s">
        <v>251</v>
      </c>
      <c r="G9" s="40" t="s">
        <v>251</v>
      </c>
      <c r="H9" s="40" t="s">
        <v>251</v>
      </c>
      <c r="I9" s="40" t="s">
        <v>1751</v>
      </c>
      <c r="J9" s="40" t="s">
        <v>251</v>
      </c>
      <c r="K9" s="40" t="s">
        <v>251</v>
      </c>
      <c r="L9" s="40" t="s">
        <v>251</v>
      </c>
      <c r="M9" s="40"/>
      <c r="N9" s="40" t="s">
        <v>251</v>
      </c>
      <c r="O9" s="40" t="s">
        <v>251</v>
      </c>
    </row>
    <row r="10" spans="1:15" ht="76.5" customHeight="1">
      <c r="A10" s="40">
        <v>10</v>
      </c>
      <c r="B10" s="40" t="s">
        <v>1700</v>
      </c>
      <c r="C10" s="212" t="s">
        <v>1699</v>
      </c>
      <c r="D10" s="212" t="s">
        <v>1764</v>
      </c>
      <c r="E10" s="212" t="s">
        <v>1699</v>
      </c>
      <c r="F10" s="212" t="s">
        <v>1699</v>
      </c>
      <c r="G10" s="212" t="s">
        <v>1699</v>
      </c>
      <c r="H10" s="212" t="s">
        <v>1699</v>
      </c>
      <c r="I10" s="212" t="s">
        <v>1765</v>
      </c>
      <c r="J10" s="212" t="s">
        <v>1699</v>
      </c>
      <c r="K10" s="212" t="s">
        <v>1699</v>
      </c>
      <c r="L10" s="212" t="s">
        <v>1699</v>
      </c>
      <c r="M10" s="212" t="s">
        <v>1699</v>
      </c>
      <c r="N10" s="212" t="s">
        <v>1699</v>
      </c>
      <c r="O10" s="212" t="s">
        <v>1699</v>
      </c>
    </row>
    <row r="11" spans="1:15">
      <c r="A11" s="40">
        <v>11</v>
      </c>
      <c r="B11" s="40" t="s">
        <v>1700</v>
      </c>
      <c r="C11" s="40" t="s">
        <v>252</v>
      </c>
      <c r="D11" s="40" t="s">
        <v>1736</v>
      </c>
      <c r="E11" s="40" t="s">
        <v>252</v>
      </c>
      <c r="F11" s="40" t="s">
        <v>252</v>
      </c>
      <c r="G11" s="40" t="s">
        <v>252</v>
      </c>
      <c r="H11" s="40" t="s">
        <v>252</v>
      </c>
      <c r="I11" s="40" t="s">
        <v>1752</v>
      </c>
      <c r="J11" s="40" t="s">
        <v>252</v>
      </c>
      <c r="K11" s="40" t="s">
        <v>252</v>
      </c>
      <c r="L11" s="40" t="s">
        <v>252</v>
      </c>
      <c r="M11" s="40" t="s">
        <v>252</v>
      </c>
      <c r="N11" s="40" t="s">
        <v>252</v>
      </c>
      <c r="O11" s="40" t="s">
        <v>252</v>
      </c>
    </row>
    <row r="12" spans="1:15">
      <c r="A12" s="40">
        <v>12</v>
      </c>
      <c r="B12" s="40" t="s">
        <v>1700</v>
      </c>
      <c r="C12" s="40" t="s">
        <v>1697</v>
      </c>
      <c r="D12" s="40" t="s">
        <v>1737</v>
      </c>
      <c r="E12" s="40" t="s">
        <v>1697</v>
      </c>
      <c r="F12" s="40" t="s">
        <v>1697</v>
      </c>
      <c r="G12" s="40" t="s">
        <v>1697</v>
      </c>
      <c r="H12" s="40" t="s">
        <v>1697</v>
      </c>
      <c r="I12" s="40" t="s">
        <v>1753</v>
      </c>
      <c r="J12" s="40" t="s">
        <v>1697</v>
      </c>
      <c r="K12" s="40" t="s">
        <v>1697</v>
      </c>
      <c r="L12" s="40" t="s">
        <v>1697</v>
      </c>
      <c r="M12" s="40" t="s">
        <v>1697</v>
      </c>
      <c r="N12" s="40" t="s">
        <v>1697</v>
      </c>
      <c r="O12" s="40" t="s">
        <v>1697</v>
      </c>
    </row>
    <row r="13" spans="1:15">
      <c r="A13" s="40">
        <v>13</v>
      </c>
      <c r="B13" s="40" t="s">
        <v>1700</v>
      </c>
      <c r="C13" s="40" t="s">
        <v>253</v>
      </c>
      <c r="D13" s="40" t="s">
        <v>1738</v>
      </c>
      <c r="E13" s="40" t="s">
        <v>253</v>
      </c>
      <c r="F13" s="40" t="s">
        <v>253</v>
      </c>
      <c r="G13" s="40" t="s">
        <v>253</v>
      </c>
      <c r="H13" s="40" t="s">
        <v>253</v>
      </c>
      <c r="I13" s="40" t="s">
        <v>1754</v>
      </c>
      <c r="J13" s="40" t="s">
        <v>253</v>
      </c>
      <c r="K13" s="40" t="s">
        <v>253</v>
      </c>
      <c r="L13" s="40" t="s">
        <v>253</v>
      </c>
      <c r="M13" s="40" t="s">
        <v>253</v>
      </c>
      <c r="N13" s="40" t="s">
        <v>253</v>
      </c>
      <c r="O13" s="40" t="s">
        <v>253</v>
      </c>
    </row>
    <row r="14" spans="1:15">
      <c r="A14" s="40">
        <v>14</v>
      </c>
      <c r="B14" s="40" t="s">
        <v>1700</v>
      </c>
      <c r="C14" s="40" t="s">
        <v>242</v>
      </c>
      <c r="D14" s="40" t="s">
        <v>1739</v>
      </c>
      <c r="E14" s="40" t="s">
        <v>242</v>
      </c>
      <c r="F14" s="40" t="s">
        <v>242</v>
      </c>
      <c r="G14" s="40" t="s">
        <v>242</v>
      </c>
      <c r="H14" s="40" t="s">
        <v>242</v>
      </c>
      <c r="I14" s="40" t="s">
        <v>1755</v>
      </c>
      <c r="J14" s="40" t="s">
        <v>242</v>
      </c>
      <c r="K14" s="40" t="s">
        <v>242</v>
      </c>
      <c r="L14" s="40" t="s">
        <v>242</v>
      </c>
      <c r="M14" s="40" t="s">
        <v>242</v>
      </c>
      <c r="N14" s="40" t="s">
        <v>242</v>
      </c>
      <c r="O14" s="40" t="s">
        <v>242</v>
      </c>
    </row>
    <row r="15" spans="1:15">
      <c r="A15" s="40">
        <v>15</v>
      </c>
      <c r="B15" s="40" t="s">
        <v>1700</v>
      </c>
      <c r="C15" s="40" t="s">
        <v>1725</v>
      </c>
      <c r="D15" s="40" t="s">
        <v>1740</v>
      </c>
      <c r="E15" s="40" t="s">
        <v>1725</v>
      </c>
      <c r="F15" s="40" t="s">
        <v>1725</v>
      </c>
      <c r="G15" s="40" t="s">
        <v>1725</v>
      </c>
      <c r="H15" s="40" t="s">
        <v>1725</v>
      </c>
      <c r="I15" s="40" t="s">
        <v>1756</v>
      </c>
      <c r="J15" s="40" t="s">
        <v>1725</v>
      </c>
      <c r="K15" s="40" t="s">
        <v>1725</v>
      </c>
      <c r="L15" s="40" t="s">
        <v>1725</v>
      </c>
      <c r="M15" s="40" t="s">
        <v>1725</v>
      </c>
      <c r="N15" s="40" t="s">
        <v>1725</v>
      </c>
      <c r="O15" s="40" t="s">
        <v>1725</v>
      </c>
    </row>
    <row r="16" spans="1:15">
      <c r="A16" s="40">
        <v>16</v>
      </c>
      <c r="B16" s="40" t="s">
        <v>1700</v>
      </c>
      <c r="C16" s="40" t="s">
        <v>1713</v>
      </c>
      <c r="D16" s="40" t="s">
        <v>1741</v>
      </c>
      <c r="E16" s="40" t="s">
        <v>1713</v>
      </c>
      <c r="F16" s="40" t="s">
        <v>1713</v>
      </c>
      <c r="G16" s="40" t="s">
        <v>1713</v>
      </c>
      <c r="H16" s="40" t="s">
        <v>1713</v>
      </c>
      <c r="I16" s="40" t="s">
        <v>1757</v>
      </c>
      <c r="J16" s="40" t="s">
        <v>1713</v>
      </c>
      <c r="K16" s="40" t="s">
        <v>1713</v>
      </c>
      <c r="L16" s="40" t="s">
        <v>1713</v>
      </c>
      <c r="M16" s="40" t="s">
        <v>1713</v>
      </c>
      <c r="N16" s="40" t="s">
        <v>1713</v>
      </c>
      <c r="O16" s="40" t="s">
        <v>1713</v>
      </c>
    </row>
    <row r="17" spans="1:15">
      <c r="A17" s="40">
        <v>17</v>
      </c>
      <c r="B17" s="40" t="s">
        <v>1700</v>
      </c>
      <c r="C17" s="40" t="s">
        <v>1776</v>
      </c>
      <c r="D17" s="40" t="s">
        <v>1778</v>
      </c>
      <c r="E17" s="40" t="s">
        <v>1776</v>
      </c>
      <c r="F17" s="40" t="s">
        <v>1776</v>
      </c>
      <c r="G17" s="40" t="s">
        <v>1776</v>
      </c>
      <c r="H17" s="40" t="s">
        <v>1776</v>
      </c>
      <c r="I17" s="40" t="s">
        <v>1777</v>
      </c>
      <c r="J17" s="40" t="s">
        <v>1776</v>
      </c>
      <c r="K17" s="40" t="s">
        <v>1776</v>
      </c>
      <c r="L17" s="40" t="s">
        <v>1776</v>
      </c>
      <c r="M17" s="40" t="s">
        <v>1776</v>
      </c>
      <c r="N17" s="40" t="s">
        <v>1776</v>
      </c>
      <c r="O17" s="40" t="s">
        <v>1776</v>
      </c>
    </row>
    <row r="18" spans="1:15">
      <c r="A18" s="40">
        <v>18</v>
      </c>
      <c r="B18" s="40" t="s">
        <v>1700</v>
      </c>
      <c r="C18" s="40" t="s">
        <v>243</v>
      </c>
      <c r="D18" s="40" t="s">
        <v>1742</v>
      </c>
      <c r="E18" s="40" t="s">
        <v>243</v>
      </c>
      <c r="F18" s="40" t="s">
        <v>243</v>
      </c>
      <c r="G18" s="40" t="s">
        <v>243</v>
      </c>
      <c r="H18" s="40" t="s">
        <v>243</v>
      </c>
      <c r="I18" s="40" t="s">
        <v>1758</v>
      </c>
      <c r="J18" s="40" t="s">
        <v>243</v>
      </c>
      <c r="K18" s="40" t="s">
        <v>243</v>
      </c>
      <c r="L18" s="40" t="s">
        <v>243</v>
      </c>
      <c r="M18" s="40" t="s">
        <v>243</v>
      </c>
      <c r="N18" s="40" t="s">
        <v>243</v>
      </c>
      <c r="O18" s="40" t="s">
        <v>243</v>
      </c>
    </row>
    <row r="19" spans="1:15">
      <c r="A19" s="40">
        <v>19</v>
      </c>
      <c r="B19" s="40" t="s">
        <v>1700</v>
      </c>
      <c r="C19" s="40" t="s">
        <v>244</v>
      </c>
      <c r="D19" s="40" t="s">
        <v>1743</v>
      </c>
      <c r="E19" s="40" t="s">
        <v>244</v>
      </c>
      <c r="F19" s="40" t="s">
        <v>244</v>
      </c>
      <c r="G19" s="40" t="s">
        <v>244</v>
      </c>
      <c r="H19" s="40" t="s">
        <v>244</v>
      </c>
      <c r="I19" s="40" t="s">
        <v>1759</v>
      </c>
      <c r="J19" s="40" t="s">
        <v>244</v>
      </c>
      <c r="K19" s="40" t="s">
        <v>244</v>
      </c>
      <c r="L19" s="40" t="s">
        <v>244</v>
      </c>
      <c r="M19" s="40" t="s">
        <v>244</v>
      </c>
      <c r="N19" s="40" t="s">
        <v>244</v>
      </c>
      <c r="O19" s="40" t="s">
        <v>244</v>
      </c>
    </row>
    <row r="20" spans="1:15">
      <c r="A20" s="40">
        <v>20</v>
      </c>
      <c r="B20" s="40" t="s">
        <v>1700</v>
      </c>
      <c r="C20" s="40" t="s">
        <v>1726</v>
      </c>
      <c r="D20" s="40" t="s">
        <v>1744</v>
      </c>
      <c r="E20" s="40" t="s">
        <v>1726</v>
      </c>
      <c r="F20" s="40" t="s">
        <v>1726</v>
      </c>
      <c r="G20" s="40" t="s">
        <v>1726</v>
      </c>
      <c r="H20" s="40" t="s">
        <v>1726</v>
      </c>
      <c r="I20" s="40" t="s">
        <v>1760</v>
      </c>
      <c r="J20" s="40" t="s">
        <v>1726</v>
      </c>
      <c r="K20" s="40" t="s">
        <v>1726</v>
      </c>
      <c r="L20" s="40" t="s">
        <v>1726</v>
      </c>
      <c r="M20" s="40" t="s">
        <v>1726</v>
      </c>
      <c r="N20" s="40" t="s">
        <v>1726</v>
      </c>
      <c r="O20" s="40" t="s">
        <v>1726</v>
      </c>
    </row>
    <row r="21" spans="1:15">
      <c r="A21" s="40">
        <v>21</v>
      </c>
      <c r="B21" s="40" t="s">
        <v>1700</v>
      </c>
      <c r="C21" s="40" t="s">
        <v>1714</v>
      </c>
      <c r="D21" s="40" t="s">
        <v>1745</v>
      </c>
      <c r="E21" s="40" t="s">
        <v>1714</v>
      </c>
      <c r="F21" s="40" t="s">
        <v>1714</v>
      </c>
      <c r="G21" s="40" t="s">
        <v>1714</v>
      </c>
      <c r="H21" s="40" t="s">
        <v>1714</v>
      </c>
      <c r="I21" s="40" t="s">
        <v>1761</v>
      </c>
      <c r="J21" s="40" t="s">
        <v>1714</v>
      </c>
      <c r="K21" s="40" t="s">
        <v>1714</v>
      </c>
      <c r="L21" s="40" t="s">
        <v>1714</v>
      </c>
      <c r="M21" s="40" t="s">
        <v>1714</v>
      </c>
      <c r="N21" s="40" t="s">
        <v>1714</v>
      </c>
      <c r="O21" s="40" t="s">
        <v>1714</v>
      </c>
    </row>
    <row r="22" spans="1:15">
      <c r="A22" s="40">
        <v>22</v>
      </c>
      <c r="B22" s="40" t="s">
        <v>1700</v>
      </c>
      <c r="C22" s="40" t="s">
        <v>1773</v>
      </c>
      <c r="D22" s="40" t="s">
        <v>1775</v>
      </c>
      <c r="E22" s="40" t="s">
        <v>1773</v>
      </c>
      <c r="F22" s="40" t="s">
        <v>1773</v>
      </c>
      <c r="G22" s="40" t="s">
        <v>1773</v>
      </c>
      <c r="H22" s="40" t="s">
        <v>1773</v>
      </c>
      <c r="I22" s="40" t="s">
        <v>1774</v>
      </c>
      <c r="J22" s="40" t="s">
        <v>1773</v>
      </c>
      <c r="K22" s="40" t="s">
        <v>1773</v>
      </c>
      <c r="L22" s="40" t="s">
        <v>1773</v>
      </c>
      <c r="M22" s="40" t="s">
        <v>1773</v>
      </c>
      <c r="N22" s="40" t="s">
        <v>1773</v>
      </c>
      <c r="O22" s="40" t="s">
        <v>1773</v>
      </c>
    </row>
    <row r="23" spans="1:15">
      <c r="A23" s="40">
        <v>23</v>
      </c>
      <c r="B23" s="40" t="s">
        <v>1700</v>
      </c>
      <c r="C23" s="40" t="s">
        <v>250</v>
      </c>
      <c r="D23" s="40" t="s">
        <v>1746</v>
      </c>
      <c r="E23" s="40" t="s">
        <v>250</v>
      </c>
      <c r="F23" s="40" t="s">
        <v>250</v>
      </c>
      <c r="G23" s="40" t="s">
        <v>250</v>
      </c>
      <c r="H23" s="40" t="s">
        <v>250</v>
      </c>
      <c r="I23" s="40" t="s">
        <v>1762</v>
      </c>
      <c r="J23" s="40" t="s">
        <v>250</v>
      </c>
      <c r="K23" s="40" t="s">
        <v>250</v>
      </c>
      <c r="L23" s="40" t="s">
        <v>250</v>
      </c>
      <c r="M23" s="40" t="s">
        <v>250</v>
      </c>
      <c r="N23" s="40" t="s">
        <v>250</v>
      </c>
      <c r="O23" s="40" t="s">
        <v>250</v>
      </c>
    </row>
    <row r="24" spans="1:15">
      <c r="A24" s="40">
        <v>24</v>
      </c>
      <c r="B24" s="40" t="s">
        <v>1700</v>
      </c>
      <c r="C24" s="40"/>
      <c r="D24" s="40"/>
      <c r="E24" s="40"/>
      <c r="F24" s="40"/>
      <c r="G24" s="40"/>
      <c r="H24" s="40"/>
      <c r="I24" s="40"/>
      <c r="J24" s="40"/>
      <c r="K24" s="40"/>
      <c r="L24" s="40"/>
      <c r="M24" s="40"/>
      <c r="N24" s="40"/>
      <c r="O24" s="40"/>
    </row>
    <row r="25" spans="1:15">
      <c r="A25" s="40"/>
      <c r="B25" s="40"/>
      <c r="C25" s="40"/>
      <c r="D25" s="40"/>
      <c r="E25" s="40"/>
      <c r="F25" s="40"/>
      <c r="G25" s="40"/>
      <c r="H25" s="40"/>
      <c r="I25" s="40"/>
      <c r="J25" s="40"/>
      <c r="K25" s="40"/>
      <c r="L25" s="40"/>
      <c r="M25" s="40"/>
      <c r="N25" s="40"/>
      <c r="O25" s="40"/>
    </row>
    <row r="26" spans="1:15">
      <c r="A26" s="73"/>
      <c r="B26" s="114" t="s">
        <v>1729</v>
      </c>
      <c r="C26" s="73"/>
      <c r="D26" s="73"/>
      <c r="E26" s="73"/>
      <c r="F26" s="73"/>
      <c r="G26" s="73"/>
      <c r="H26" s="73"/>
      <c r="I26" s="73"/>
      <c r="J26" s="73"/>
      <c r="K26" s="73"/>
      <c r="L26" s="73"/>
      <c r="M26" s="73"/>
      <c r="N26" s="73"/>
      <c r="O26" s="7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57</vt:i4>
      </vt:variant>
    </vt:vector>
  </HeadingPairs>
  <TitlesOfParts>
    <vt:vector size="68" baseType="lpstr">
      <vt:lpstr>General</vt:lpstr>
      <vt:lpstr>Project Details</vt:lpstr>
      <vt:lpstr>Copper Links</vt:lpstr>
      <vt:lpstr>Copper Crossconnect</vt:lpstr>
      <vt:lpstr>Fibre</vt:lpstr>
      <vt:lpstr>Output</vt:lpstr>
      <vt:lpstr>Notes</vt:lpstr>
      <vt:lpstr>Certificate</vt:lpstr>
      <vt:lpstr>System</vt:lpstr>
      <vt:lpstr>Language</vt:lpstr>
      <vt:lpstr>NotesTranslate</vt:lpstr>
      <vt:lpstr>AsBuilt</vt:lpstr>
      <vt:lpstr>Calibration</vt:lpstr>
      <vt:lpstr>CertAddress_1</vt:lpstr>
      <vt:lpstr>CertAddress_2</vt:lpstr>
      <vt:lpstr>CertCCModule</vt:lpstr>
      <vt:lpstr>CertCSPNr</vt:lpstr>
      <vt:lpstr>CertCuCrossconnectsNumber</vt:lpstr>
      <vt:lpstr>CertCuLinksNumber</vt:lpstr>
      <vt:lpstr>'Copper Crossconnect'!CertCuModule</vt:lpstr>
      <vt:lpstr>CertCuModule</vt:lpstr>
      <vt:lpstr>'Copper Crossconnect'!CertCuNumber</vt:lpstr>
      <vt:lpstr>CertCustomerName</vt:lpstr>
      <vt:lpstr>CertEndDate</vt:lpstr>
      <vt:lpstr>CertFibreModule</vt:lpstr>
      <vt:lpstr>CertFibreNumber</vt:lpstr>
      <vt:lpstr>CertInstaller</vt:lpstr>
      <vt:lpstr>CertPostcode</vt:lpstr>
      <vt:lpstr>CertReference</vt:lpstr>
      <vt:lpstr>CertStreet</vt:lpstr>
      <vt:lpstr>CertStreetNr</vt:lpstr>
      <vt:lpstr>CertTown</vt:lpstr>
      <vt:lpstr>Countries</vt:lpstr>
      <vt:lpstr>CrossConnectConfig</vt:lpstr>
      <vt:lpstr>CuCableBrand</vt:lpstr>
      <vt:lpstr>CuCableType</vt:lpstr>
      <vt:lpstr>CuChannelConfiguration</vt:lpstr>
      <vt:lpstr>CuPatchBrand</vt:lpstr>
      <vt:lpstr>CuPatchType</vt:lpstr>
      <vt:lpstr>CuPLorChannel</vt:lpstr>
      <vt:lpstr>CuSingleEndPatchcordType</vt:lpstr>
      <vt:lpstr>CuTesterType</vt:lpstr>
      <vt:lpstr>CuTestFileType</vt:lpstr>
      <vt:lpstr>CuTestPatchLength</vt:lpstr>
      <vt:lpstr>CuWarrantyModule</vt:lpstr>
      <vt:lpstr>FibreCableBrand</vt:lpstr>
      <vt:lpstr>FibreCableType</vt:lpstr>
      <vt:lpstr>FibreConnectivityBrand</vt:lpstr>
      <vt:lpstr>FibreConnectivityMethod</vt:lpstr>
      <vt:lpstr>FibreConnectivityType</vt:lpstr>
      <vt:lpstr>FibreTesterType</vt:lpstr>
      <vt:lpstr>FibreTestFileType</vt:lpstr>
      <vt:lpstr>FibreWarrantyModule</vt:lpstr>
      <vt:lpstr>'Project Details'!Language</vt:lpstr>
      <vt:lpstr>Language</vt:lpstr>
      <vt:lpstr>LanguageChoice</vt:lpstr>
      <vt:lpstr>LanguageRange</vt:lpstr>
      <vt:lpstr>Media</vt:lpstr>
      <vt:lpstr>MediaChoice</vt:lpstr>
      <vt:lpstr>NA</vt:lpstr>
      <vt:lpstr>NotesLanguage</vt:lpstr>
      <vt:lpstr>Notes!OLE_LINK1</vt:lpstr>
      <vt:lpstr>Certificate!Print_Area</vt:lpstr>
      <vt:lpstr>'Copper Crossconnect'!Print_Area</vt:lpstr>
      <vt:lpstr>General!Print_Area</vt:lpstr>
      <vt:lpstr>Notes!Print_Area</vt:lpstr>
      <vt:lpstr>SectorOfActivity</vt:lpstr>
      <vt:lpstr>TestPatchLength</vt:lpstr>
    </vt:vector>
  </TitlesOfParts>
  <Company>ITT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 Woods</dc:creator>
  <cp:lastModifiedBy>Alain GEYPENS</cp:lastModifiedBy>
  <cp:lastPrinted>2015-04-07T12:13:44Z</cp:lastPrinted>
  <dcterms:created xsi:type="dcterms:W3CDTF">2007-08-17T08:50:53Z</dcterms:created>
  <dcterms:modified xsi:type="dcterms:W3CDTF">2026-09-16T12:17:52Z</dcterms:modified>
</cp:coreProperties>
</file>